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<sst xmlns="http://schemas.openxmlformats.org/spreadsheetml/2006/main" count="330" uniqueCount="245">
  <si>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</si>
  <si>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</si>
  <si>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</si>
  <si>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</si>
  <si>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</si>
  <si>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</si>
  <si>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</si>
  <si>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</si>
  <si>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</si>
  <si>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</si>
  <si>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</si>
  <si>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</si>
  <si>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</si>
  <si>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</si>
  <si>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</si>
  <si>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</si>
  <si>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</si>
  <si>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</si>
  <si>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</si>
  <si>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</si>
  <si>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</si>
  <si>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</si>
  <si>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</si>
  <si>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</si>
  <si>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</si>
  <si>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</si>
  <si>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</si>
  <si>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</si>
  <si>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</si>
  <si>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</si>
  <si>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</si>
  <si>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</si>
  <si>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</si>
  <si>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</si>
  <si>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</si>
  <si>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</si>
  <si>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</si>
  <si>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</si>
  <si>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</si>
  <si>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</si>
  <si>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</si>
  <si>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</si>
  <si>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</si>
  <si>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</si>
  <si>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</si>
  <si>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</si>
  <si>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</si>
  <si>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</si>
  <si>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</si>
  <si>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</si>
  <si>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</si>
  <si>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</si>
  <si>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</si>
  <si>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</si>
  <si>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</si>
  <si>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</si>
  <si>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</si>
  <si>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</si>
  <si>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</si>
  <si>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</si>
  <si>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</si>
  <si>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</si>
  <si>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</si>
  <si>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</si>
  <si>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</si>
  <si>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</si>
  <si>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</si>
  <si>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</si>
  <si>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</si>
  <si>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</si>
  <si>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</si>
  <si>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</si>
  <si>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</si>
  <si>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</si>
  <si>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</si>
  <si>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</si>
  <si>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</si>
  <si>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</si>
  <si>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</si>
  <si>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</si>
  <si>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</si>
  <si>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</si>
  <si>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</si>
  <si>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</si>
  <si>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</si>
  <si>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</si>
  <si>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</si>
  <si>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</si>
  <si>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</si>
  <si>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</si>
  <si>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</si>
  <si>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</si>
  <si>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</si>
  <si>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</si>
  <si>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</si>
  <si>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</si>
  <si>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</si>
  <si>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</si>
  <si>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</si>
  <si>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</si>
  <si>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</si>
  <si>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</si>
  <si>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</si>
  <si>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</si>
  <si>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</si>
  <si>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</si>
  <si>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</si>
  <si>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</si>
  <si>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</si>
  <si>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</si>
  <si>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</si>
  <si>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</si>
  <si>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</si>
  <si>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</si>
  <si>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</si>
  <si>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</si>
  <si>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</si>
  <si>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</si>
  <si>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</si>
  <si>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</si>
  <si>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</si>
  <si>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</si>
  <si>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</si>
  <si>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</si>
  <si>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</si>
  <si>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</si>
  <si>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</si>
  <si>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</si>
  <si>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</si>
  <si>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</si>
  <si>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</si>
  <si>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</si>
  <si>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</si>
  <si>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</si>
  <si>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</si>
  <si>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</si>
  <si>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</si>
  <si>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</si>
  <si>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</si>
  <si>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</si>
  <si>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</si>
  <si>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</si>
  <si>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</si>
  <si>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</si>
  <si>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</si>
  <si>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</si>
  <si>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</si>
  <si>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</si>
  <si>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</si>
  <si>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</si>
  <si>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</si>
  <si>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</si>
  <si>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</si>
  <si>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</si>
  <si>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</si>
  <si>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</si>
  <si>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</si>
  <si>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</si>
  <si>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</si>
  <si>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</si>
  <si>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</si>
  <si>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</si>
  <si>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</si>
  <si>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</si>
  <si>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</si>
  <si>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</si>
  <si>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</si>
  <si>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</si>
  <si>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</si>
  <si>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</si>
  <si>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</si>
  <si>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</si>
  <si>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</si>
  <si>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</si>
  <si>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</si>
  <si>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</si>
  <si>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</si>
  <si>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</si>
  <si>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</si>
  <si>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</si>
  <si>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</si>
  <si>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</si>
  <si>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</si>
  <si>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</si>
  <si>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</si>
  <si>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</si>
  <si>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</si>
  <si>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</si>
  <si>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</si>
  <si>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</si>
  <si>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</si>
  <si>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</si>
  <si>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</si>
  <si>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</si>
  <si>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</si>
  <si>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</si>
  <si>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</si>
  <si>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</si>
  <si>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</si>
  <si>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</si>
  <si>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</si>
  <si>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</si>
  <si>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</si>
  <si>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</si>
  <si>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</si>
  <si>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</si>
  <si>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</si>
  <si>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</si>
  <si>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</si>
  <si>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</si>
  <si>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</si>
  <si>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</si>
  <si>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</si>
  <si>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</si>
  <si>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</si>
  <si>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</si>
  <si>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</si>
  <si>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</si>
  <si>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</si>
  <si>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</si>
  <si>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</si>
  <si>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</si>
  <si>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</si>
  <si>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</si>
  <si>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</si>
  <si>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</si>
  <si>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</si>
  <si>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</si>
  <si>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</si>
  <si>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</si>
  <si>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</si>
  <si>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</si>
  <si>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</si>
  <si>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</si>
  <si>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</si>
  <si>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</si>
  <si>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</si>
  <si>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</si>
  <si>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</si>
  <si>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</si>
  <si>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</si>
  <si>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</si>
  <si>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</si>
  <si>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30/09/2018</t>
  </si>
  <si>
    <t>საანგარიშო პერიოდი: 01/01/2018-30/09/2018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</si>
</sst>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2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2" xfId="444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2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2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2" fillId="0" borderId="65" xfId="175" applyNumberFormat="1" applyFont="1" applyFill="1" applyBorder="1" applyAlignment="1">
      <alignment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2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3" fillId="0" borderId="0" xfId="375" applyNumberFormat="1" applyFont="1" applyFill="1" applyAlignment="1">
      <alignment vertical="center"/>
      <protection/>
    </xf>
    <xf numFmtId="222" fontId="2" fillId="0" borderId="0" xfId="375" applyNumberFormat="1" applyFont="1" applyFill="1" applyBorder="1">
      <alignment/>
      <protection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0" fontId="2" fillId="0" borderId="0" xfId="375" applyFont="1" applyFill="1" applyBorder="1" applyAlignment="1" applyProtection="1">
      <alignment horizontal="left"/>
      <protection locked="0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10" xfId="375" applyFont="1" applyFill="1" applyBorder="1" applyAlignment="1">
      <alignment horizontal="center" vertical="center" wrapText="1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5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3" fillId="56" borderId="77" xfId="444" applyFont="1" applyFill="1" applyBorder="1" applyAlignment="1">
      <alignment horizontal="center" vertical="center" wrapText="1"/>
      <protection/>
    </xf>
    <xf numFmtId="0" fontId="3" fillId="56" borderId="78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80" xfId="0" applyFont="1" applyFill="1" applyBorder="1" applyAlignment="1" applyProtection="1">
      <alignment horizontal="center" vertical="center" textRotation="90" wrapText="1"/>
      <protection/>
    </xf>
    <xf numFmtId="0" fontId="84" fillId="0" borderId="0" xfId="375" applyFont="1" applyFill="1" applyAlignment="1">
      <alignment horizontal="right"/>
      <protection/>
    </xf>
    <xf numFmtId="0" fontId="3" fillId="75" borderId="81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82" xfId="444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K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 customWidth="1"/>
    <col min="8" max="8" width="11.7109375" style="120" bestFit="1" customWidth="1"/>
    <col min="9" max="9" width="10.7109375" style="120" bestFit="1" customWidth="1"/>
    <col min="10" max="10" width="10.00390625" style="120" bestFit="1" customWidth="1"/>
    <col min="11" max="11" width="10.8515625" style="120" customWidth="1"/>
    <col min="12" max="16384" width="9.140625" style="120" customWidth="1"/>
  </cols>
  <sheetData>
    <row r="2" spans="2:5" s="211" customFormat="1" ht="15">
      <c r="B2" s="213" t="s">
        <v>242</v>
      </c>
      <c r="C2" s="213"/>
      <c r="D2" s="207"/>
      <c r="E2" s="212" t="s">
        <v>237</v>
      </c>
    </row>
    <row r="3" spans="2:5" s="211" customFormat="1" ht="15">
      <c r="B3" s="232" t="s">
        <v>243</v>
      </c>
      <c r="C3" s="232"/>
      <c r="D3" s="232"/>
      <c r="E3" s="232"/>
    </row>
    <row r="4" spans="2:3" ht="15">
      <c r="B4" s="121"/>
      <c r="C4" s="121"/>
    </row>
    <row r="5" spans="2:5" ht="18" customHeight="1">
      <c r="B5" s="122"/>
      <c r="C5" s="233" t="s">
        <v>84</v>
      </c>
      <c r="D5" s="234"/>
      <c r="E5" s="234"/>
    </row>
    <row r="6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3:5" s="127" customFormat="1" ht="6" customHeight="1">
      <c r="C8" s="128"/>
      <c r="D8" s="129"/>
      <c r="E8" s="130"/>
    </row>
    <row r="9" spans="3:5" s="131" customFormat="1" ht="15.75" customHeight="1" thickBot="1">
      <c r="C9" s="235" t="s">
        <v>89</v>
      </c>
      <c r="D9" s="235"/>
      <c r="E9" s="235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5">
        <v>2496140.0100000002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2">
        <v>3558517.342636903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2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2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222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2">
        <v>19221082.318547577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2">
        <v>3867079.4445287203</v>
      </c>
    </row>
    <row r="17" spans="2:5" s="136" customFormat="1" ht="15" customHeight="1">
      <c r="B17" s="137" t="s">
        <v>103</v>
      </c>
      <c r="C17" s="138">
        <v>8</v>
      </c>
      <c r="D17" s="141" t="s">
        <v>104</v>
      </c>
      <c r="E17" s="222"/>
    </row>
    <row r="18" spans="2:5" s="136" customFormat="1" ht="15" customHeight="1">
      <c r="B18" s="137" t="s">
        <v>105</v>
      </c>
      <c r="C18" s="138">
        <v>9</v>
      </c>
      <c r="D18" s="139" t="s">
        <v>106</v>
      </c>
      <c r="E18" s="222">
        <v>3392680.44</v>
      </c>
    </row>
    <row r="19" spans="2:5" s="136" customFormat="1" ht="15" customHeight="1">
      <c r="B19" s="137" t="s">
        <v>107</v>
      </c>
      <c r="C19" s="138">
        <v>10</v>
      </c>
      <c r="D19" s="139" t="s">
        <v>108</v>
      </c>
      <c r="E19" s="222">
        <v>0</v>
      </c>
    </row>
    <row r="20" spans="2:5" s="136" customFormat="1" ht="15" customHeight="1">
      <c r="B20" s="137" t="s">
        <v>109</v>
      </c>
      <c r="C20" s="138">
        <v>11</v>
      </c>
      <c r="D20" s="139" t="s">
        <v>110</v>
      </c>
      <c r="E20" s="222">
        <v>0</v>
      </c>
    </row>
    <row r="21" spans="2:5" s="136" customFormat="1" ht="15" customHeight="1">
      <c r="B21" s="137" t="s">
        <v>111</v>
      </c>
      <c r="C21" s="138">
        <v>12</v>
      </c>
      <c r="D21" s="139" t="s">
        <v>112</v>
      </c>
      <c r="E21" s="222">
        <v>6251588.647440875</v>
      </c>
    </row>
    <row r="22" spans="2:5" s="136" customFormat="1" ht="15" customHeight="1">
      <c r="B22" s="137" t="s">
        <v>113</v>
      </c>
      <c r="C22" s="138">
        <v>13</v>
      </c>
      <c r="D22" s="139" t="s">
        <v>114</v>
      </c>
      <c r="E22" s="222">
        <v>20399.789470777527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2">
        <v>1336942.1099999999</v>
      </c>
      <c r="H23" s="227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2">
        <v>762800</v>
      </c>
      <c r="H24" s="227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2">
        <v>133980.25</v>
      </c>
      <c r="H25" s="227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2"/>
      <c r="H26" s="227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2">
        <v>218550.24</v>
      </c>
      <c r="H27" s="227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4">
        <f>SUM(E10:E27)</f>
        <v>41259760.59262486</v>
      </c>
      <c r="H28" s="227"/>
    </row>
    <row r="29" spans="2:8" s="131" customFormat="1" ht="6" customHeight="1">
      <c r="B29" s="148"/>
      <c r="C29" s="149"/>
      <c r="D29" s="150"/>
      <c r="E29" s="151"/>
      <c r="H29" s="227"/>
    </row>
    <row r="30" spans="2:8" s="131" customFormat="1" ht="15.75" customHeight="1" thickBot="1">
      <c r="B30" s="148"/>
      <c r="C30" s="235" t="s">
        <v>127</v>
      </c>
      <c r="D30" s="235"/>
      <c r="E30" s="235"/>
      <c r="H30" s="227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24544916.597381346</v>
      </c>
      <c r="H31" s="227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5214443.163803589</v>
      </c>
      <c r="H32" s="227"/>
    </row>
    <row r="33" spans="2:8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7"/>
    </row>
    <row r="34" spans="2:8" s="136" customFormat="1" ht="15" customHeight="1">
      <c r="B34" s="137" t="s">
        <v>134</v>
      </c>
      <c r="C34" s="138">
        <v>23</v>
      </c>
      <c r="D34" s="153" t="s">
        <v>135</v>
      </c>
      <c r="E34" s="140">
        <v>2396598.860680116</v>
      </c>
      <c r="H34" s="227"/>
    </row>
    <row r="35" spans="2:8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7"/>
    </row>
    <row r="36" spans="2:8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7"/>
    </row>
    <row r="37" spans="2:8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7"/>
    </row>
    <row r="38" spans="2:8" s="136" customFormat="1" ht="15" customHeight="1">
      <c r="B38" s="137" t="s">
        <v>142</v>
      </c>
      <c r="C38" s="138">
        <v>27</v>
      </c>
      <c r="D38" s="153" t="s">
        <v>143</v>
      </c>
      <c r="E38" s="140">
        <v>203904.60288751172</v>
      </c>
      <c r="H38" s="227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7"/>
      <c r="J39" s="227"/>
      <c r="K39" s="227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1372525.8778723034</v>
      </c>
      <c r="H40" s="227"/>
      <c r="K40" s="227"/>
    </row>
    <row r="41" spans="2:5" s="147" customFormat="1" ht="15" customHeight="1" thickBot="1">
      <c r="B41" s="144" t="s">
        <v>148</v>
      </c>
      <c r="C41" s="145">
        <v>30</v>
      </c>
      <c r="D41" s="154" t="s">
        <v>149</v>
      </c>
      <c r="E41" s="214">
        <f>SUM(E31:E40)</f>
        <v>33864315.10262486</v>
      </c>
    </row>
    <row r="42" spans="2:5" s="157" customFormat="1" ht="6" customHeight="1">
      <c r="B42" s="155"/>
      <c r="C42" s="156"/>
      <c r="D42" s="150"/>
      <c r="E42" s="151"/>
    </row>
    <row r="43" spans="2:5" s="131" customFormat="1" ht="15.75" customHeight="1" thickBot="1">
      <c r="B43" s="158"/>
      <c r="C43" s="235" t="s">
        <v>150</v>
      </c>
      <c r="D43" s="235"/>
      <c r="E43" s="235"/>
    </row>
    <row r="44" spans="2:5" s="136" customFormat="1" ht="15" customHeight="1">
      <c r="B44" s="132" t="s">
        <v>151</v>
      </c>
      <c r="C44" s="133">
        <v>31</v>
      </c>
      <c r="D44" s="152" t="s">
        <v>152</v>
      </c>
      <c r="E44" s="135">
        <v>2600000</v>
      </c>
    </row>
    <row r="45" spans="2:5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5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5" s="136" customFormat="1" ht="15" customHeight="1">
      <c r="B47" s="137" t="s">
        <v>157</v>
      </c>
      <c r="C47" s="138">
        <v>34</v>
      </c>
      <c r="D47" s="153" t="s">
        <v>158</v>
      </c>
      <c r="E47" s="140">
        <v>4144797.489999999</v>
      </c>
    </row>
    <row r="48" spans="2:5" s="136" customFormat="1" ht="15" customHeight="1">
      <c r="B48" s="137" t="s">
        <v>159</v>
      </c>
      <c r="C48" s="138">
        <v>35</v>
      </c>
      <c r="D48" s="153" t="s">
        <v>160</v>
      </c>
      <c r="E48" s="140">
        <v>650648</v>
      </c>
    </row>
    <row r="49" spans="2:5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5" s="147" customFormat="1" ht="15" customHeight="1">
      <c r="B50" s="137" t="s">
        <v>163</v>
      </c>
      <c r="C50" s="159">
        <v>37</v>
      </c>
      <c r="D50" s="160" t="s">
        <v>164</v>
      </c>
      <c r="E50" s="215">
        <f>SUM(E44:E49)</f>
        <v>7395445.489999998</v>
      </c>
    </row>
    <row r="51" spans="2:5" s="147" customFormat="1" ht="15" customHeight="1" thickBot="1">
      <c r="B51" s="144" t="s">
        <v>165</v>
      </c>
      <c r="C51" s="161">
        <v>38</v>
      </c>
      <c r="D51" s="162" t="s">
        <v>166</v>
      </c>
      <c r="E51" s="216">
        <f>E41+E50</f>
        <v>41259760.59262486</v>
      </c>
    </row>
    <row r="52" s="163" customFormat="1" ht="15">
      <c r="G52" s="228"/>
    </row>
    <row r="53" s="163" customFormat="1" ht="15"/>
    <row r="54" spans="3:5" ht="15">
      <c r="C54" s="230"/>
      <c r="D54" s="230"/>
      <c r="E54" s="230"/>
    </row>
    <row r="55" spans="3:5" ht="15">
      <c r="C55" s="231"/>
      <c r="D55" s="231"/>
      <c r="E55" s="231"/>
    </row>
    <row r="56" spans="3:5" ht="15">
      <c r="C56" s="230"/>
      <c r="D56" s="230"/>
      <c r="E56" s="230"/>
    </row>
    <row r="57" spans="3:5" ht="15">
      <c r="C57" s="231"/>
      <c r="D57" s="231"/>
      <c r="E57" s="231"/>
    </row>
    <row r="58" spans="3:5" ht="15" customHeight="1">
      <c r="C58" s="230"/>
      <c r="D58" s="230"/>
      <c r="E58" s="230"/>
    </row>
    <row r="59" spans="3:5" ht="15">
      <c r="C59" s="231"/>
      <c r="D59" s="231"/>
      <c r="E59" s="231"/>
    </row>
  </sheetData>
  <sheetProtection/>
  <mergeCells count="11">
    <mergeCell ref="C59:E59"/>
    <mergeCell ref="C30:E30"/>
    <mergeCell ref="C43:E43"/>
    <mergeCell ref="C54:E54"/>
    <mergeCell ref="C55:E55"/>
    <mergeCell ref="C56:E56"/>
    <mergeCell ref="C57:E57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31" customWidth="1"/>
    <col min="2" max="2" width="11.00390625" style="131" customWidth="1"/>
    <col min="3" max="3" width="5.8515625" style="131" customWidth="1"/>
    <col min="4" max="4" width="81.7109375" style="131" customWidth="1"/>
    <col min="5" max="5" width="15.7109375" style="131" customWidth="1"/>
    <col min="6" max="16384" width="9.140625" style="131" customWidth="1"/>
  </cols>
  <sheetData>
    <row r="1" spans="2:5" ht="15" customHeight="1">
      <c r="B1" s="136" t="s">
        <v>242</v>
      </c>
      <c r="C1" s="136"/>
      <c r="D1" s="165"/>
      <c r="E1" s="208" t="s">
        <v>238</v>
      </c>
    </row>
    <row r="2" spans="2:5" ht="15" customHeight="1">
      <c r="B2" s="236" t="s">
        <v>244</v>
      </c>
      <c r="C2" s="236"/>
      <c r="D2" s="236"/>
      <c r="E2" s="236"/>
    </row>
    <row r="3" ht="15" customHeight="1"/>
    <row r="4" spans="4:5" s="166" customFormat="1" ht="12.75" customHeight="1">
      <c r="D4" s="237" t="s">
        <v>167</v>
      </c>
      <c r="E4" s="237"/>
    </row>
    <row r="5" ht="15" customHeight="1" thickBot="1">
      <c r="E5" s="206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3:5" s="157" customFormat="1" ht="9" customHeight="1">
      <c r="C7" s="170"/>
      <c r="D7" s="170"/>
      <c r="E7" s="171"/>
    </row>
    <row r="8" spans="3:5" s="157" customFormat="1" ht="15" customHeight="1" thickBot="1">
      <c r="C8" s="238" t="s">
        <v>168</v>
      </c>
      <c r="D8" s="238"/>
      <c r="E8" s="238"/>
    </row>
    <row r="9" spans="2:5" ht="15" customHeight="1">
      <c r="B9" s="172" t="s">
        <v>90</v>
      </c>
      <c r="C9" s="173">
        <v>1</v>
      </c>
      <c r="D9" s="174" t="s">
        <v>169</v>
      </c>
      <c r="E9" s="220">
        <v>28022585.19808824</v>
      </c>
    </row>
    <row r="10" spans="2:5" ht="15" customHeight="1">
      <c r="B10" s="176" t="s">
        <v>91</v>
      </c>
      <c r="C10" s="177">
        <v>2</v>
      </c>
      <c r="D10" s="178" t="s">
        <v>170</v>
      </c>
      <c r="E10" s="221">
        <v>2953586.15245015</v>
      </c>
    </row>
    <row r="11" spans="2:5" ht="15" customHeight="1">
      <c r="B11" s="176" t="s">
        <v>93</v>
      </c>
      <c r="C11" s="177">
        <v>3</v>
      </c>
      <c r="D11" s="180" t="s">
        <v>171</v>
      </c>
      <c r="E11" s="221">
        <v>1931590.051273049</v>
      </c>
    </row>
    <row r="12" spans="2:5" ht="15" customHeight="1">
      <c r="B12" s="176" t="s">
        <v>95</v>
      </c>
      <c r="C12" s="177">
        <v>4</v>
      </c>
      <c r="D12" s="181" t="s">
        <v>172</v>
      </c>
      <c r="E12" s="221">
        <v>41353.582036437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2">
        <f>E9-E10-E11+E12</f>
        <v>23178762.57640148</v>
      </c>
    </row>
    <row r="14" spans="2:5" ht="15" customHeight="1">
      <c r="B14" s="176" t="s">
        <v>99</v>
      </c>
      <c r="C14" s="177">
        <v>6</v>
      </c>
      <c r="D14" s="178" t="s">
        <v>174</v>
      </c>
      <c r="E14" s="221">
        <v>15219273.860000001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21">
        <v>580381.0560000001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21">
        <v>-994762.5938917074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21">
        <v>-971084.9362499993</v>
      </c>
    </row>
    <row r="18" spans="2:8" ht="15" customHeight="1">
      <c r="B18" s="176" t="s">
        <v>107</v>
      </c>
      <c r="C18" s="177">
        <v>10</v>
      </c>
      <c r="D18" s="180" t="s">
        <v>178</v>
      </c>
      <c r="E18" s="221">
        <v>390937.5024142042</v>
      </c>
      <c r="G18" s="157"/>
      <c r="H18" s="157"/>
    </row>
    <row r="19" spans="2:8" s="136" customFormat="1" ht="15" customHeight="1">
      <c r="B19" s="176" t="s">
        <v>109</v>
      </c>
      <c r="C19" s="138">
        <v>11</v>
      </c>
      <c r="D19" s="139" t="s">
        <v>179</v>
      </c>
      <c r="E19" s="222">
        <f>E14-E15+E16-E17-E18</f>
        <v>14224277.643944088</v>
      </c>
      <c r="G19" s="170"/>
      <c r="H19" s="170"/>
    </row>
    <row r="20" spans="2:7" s="136" customFormat="1" ht="15" customHeight="1">
      <c r="B20" s="176" t="s">
        <v>111</v>
      </c>
      <c r="C20" s="138">
        <v>12</v>
      </c>
      <c r="D20" s="139" t="s">
        <v>180</v>
      </c>
      <c r="E20" s="222"/>
      <c r="G20" s="170"/>
    </row>
    <row r="21" spans="2:7" s="136" customFormat="1" ht="15" customHeight="1">
      <c r="B21" s="176" t="s">
        <v>113</v>
      </c>
      <c r="C21" s="138">
        <v>13</v>
      </c>
      <c r="D21" s="139" t="s">
        <v>181</v>
      </c>
      <c r="E21" s="222">
        <v>-44954.12605124619</v>
      </c>
      <c r="G21" s="170"/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9">
        <f>E13-E19-E20+E21</f>
        <v>8909530.806406144</v>
      </c>
    </row>
    <row r="23" spans="3:5" ht="9" customHeight="1">
      <c r="C23" s="149"/>
      <c r="D23" s="186"/>
      <c r="E23" s="151"/>
    </row>
    <row r="24" spans="3:5" ht="15" customHeight="1" thickBot="1">
      <c r="C24" s="238" t="s">
        <v>183</v>
      </c>
      <c r="D24" s="238"/>
      <c r="E24" s="238"/>
    </row>
    <row r="25" spans="2:5" ht="15" customHeight="1">
      <c r="B25" s="172" t="s">
        <v>117</v>
      </c>
      <c r="C25" s="173">
        <v>15</v>
      </c>
      <c r="D25" s="174" t="s">
        <v>169</v>
      </c>
      <c r="E25" s="220">
        <v>84273.07</v>
      </c>
    </row>
    <row r="26" spans="2:7" ht="15" customHeight="1">
      <c r="B26" s="176" t="s">
        <v>119</v>
      </c>
      <c r="C26" s="177">
        <v>16</v>
      </c>
      <c r="D26" s="178" t="s">
        <v>170</v>
      </c>
      <c r="E26" s="221">
        <v>30147.81213556</v>
      </c>
      <c r="G26" s="187"/>
    </row>
    <row r="27" spans="2:7" ht="15" customHeight="1">
      <c r="B27" s="176" t="s">
        <v>121</v>
      </c>
      <c r="C27" s="177">
        <v>17</v>
      </c>
      <c r="D27" s="180" t="s">
        <v>171</v>
      </c>
      <c r="E27" s="221">
        <v>-94864.41999999998</v>
      </c>
      <c r="G27" s="187"/>
    </row>
    <row r="28" spans="2:5" ht="15" customHeight="1">
      <c r="B28" s="176" t="s">
        <v>123</v>
      </c>
      <c r="C28" s="177">
        <v>18</v>
      </c>
      <c r="D28" s="180" t="s">
        <v>172</v>
      </c>
      <c r="E28" s="221">
        <v>-90914.9083455628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2">
        <f>E25-E26-E27+E28</f>
        <v>58074.76951887719</v>
      </c>
    </row>
    <row r="30" spans="2:7" ht="15" customHeight="1">
      <c r="B30" s="176" t="s">
        <v>128</v>
      </c>
      <c r="C30" s="177">
        <v>20</v>
      </c>
      <c r="D30" s="178" t="s">
        <v>174</v>
      </c>
      <c r="E30" s="221">
        <v>0</v>
      </c>
      <c r="G30" s="187"/>
    </row>
    <row r="31" spans="2:5" ht="15" customHeight="1">
      <c r="B31" s="176" t="s">
        <v>130</v>
      </c>
      <c r="C31" s="177">
        <v>21</v>
      </c>
      <c r="D31" s="178" t="s">
        <v>185</v>
      </c>
      <c r="E31" s="221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21">
        <v>0</v>
      </c>
    </row>
    <row r="33" spans="2:5" ht="15" customHeight="1">
      <c r="B33" s="176" t="s">
        <v>134</v>
      </c>
      <c r="C33" s="177">
        <v>23</v>
      </c>
      <c r="D33" s="180" t="s">
        <v>177</v>
      </c>
      <c r="E33" s="221"/>
    </row>
    <row r="34" spans="2:5" ht="15" customHeight="1">
      <c r="B34" s="176" t="s">
        <v>136</v>
      </c>
      <c r="C34" s="177">
        <v>24</v>
      </c>
      <c r="D34" s="180" t="s">
        <v>186</v>
      </c>
      <c r="E34" s="221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2">
        <f>E30-E31+E32-E33-E34</f>
        <v>0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21"/>
    </row>
    <row r="37" spans="2:5" ht="15" customHeight="1">
      <c r="B37" s="176" t="s">
        <v>142</v>
      </c>
      <c r="C37" s="177">
        <v>27</v>
      </c>
      <c r="D37" s="180" t="s">
        <v>189</v>
      </c>
      <c r="E37" s="221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2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2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2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9">
        <f>E29-E35+E38-E39+E40</f>
        <v>58074.76951887719</v>
      </c>
    </row>
    <row r="42" spans="3:5" s="170" customFormat="1" ht="9" customHeight="1" thickBot="1">
      <c r="C42" s="149"/>
      <c r="D42" s="188"/>
      <c r="E42" s="189"/>
    </row>
    <row r="43" spans="2:5" s="136" customFormat="1" ht="15" customHeight="1" thickBot="1">
      <c r="B43" s="190" t="s">
        <v>153</v>
      </c>
      <c r="C43" s="191">
        <v>32</v>
      </c>
      <c r="D43" s="192" t="s">
        <v>193</v>
      </c>
      <c r="E43" s="193">
        <f>E22+E41</f>
        <v>8967605.57592502</v>
      </c>
    </row>
    <row r="44" spans="3:5" ht="9" customHeight="1">
      <c r="C44" s="149"/>
      <c r="D44" s="188"/>
      <c r="E44" s="151"/>
    </row>
    <row r="45" spans="3:5" ht="15" customHeight="1" thickBot="1">
      <c r="C45" s="149"/>
      <c r="D45" s="238" t="s">
        <v>194</v>
      </c>
      <c r="E45" s="238"/>
    </row>
    <row r="46" spans="2:5" ht="15" customHeight="1">
      <c r="B46" s="172" t="s">
        <v>155</v>
      </c>
      <c r="C46" s="173">
        <v>33</v>
      </c>
      <c r="D46" s="194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5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3:5" ht="8.25" customHeight="1">
      <c r="C50" s="149"/>
      <c r="D50" s="186"/>
      <c r="E50" s="151"/>
    </row>
    <row r="51" spans="3:5" ht="15" customHeight="1" thickBot="1">
      <c r="C51" s="238" t="s">
        <v>199</v>
      </c>
      <c r="D51" s="238"/>
      <c r="E51" s="238"/>
    </row>
    <row r="52" spans="2:5" ht="15" customHeight="1">
      <c r="B52" s="172" t="s">
        <v>163</v>
      </c>
      <c r="C52" s="173">
        <v>37</v>
      </c>
      <c r="D52" s="174" t="s">
        <v>200</v>
      </c>
      <c r="E52" s="220">
        <v>192601.43000000002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21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21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21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21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21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21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21">
        <v>284331.67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21"/>
    </row>
    <row r="61" spans="2:5" s="186" customFormat="1" ht="15" customHeight="1" thickBot="1">
      <c r="B61" s="182" t="s">
        <v>213</v>
      </c>
      <c r="C61" s="196">
        <v>46</v>
      </c>
      <c r="D61" s="197" t="s">
        <v>214</v>
      </c>
      <c r="E61" s="219">
        <f>SUM(E52:E60)</f>
        <v>476933.1</v>
      </c>
    </row>
    <row r="62" spans="3:5" s="186" customFormat="1" ht="9" customHeight="1">
      <c r="C62" s="149"/>
      <c r="E62" s="189"/>
    </row>
    <row r="63" spans="3:5" s="186" customFormat="1" ht="15" customHeight="1" thickBot="1">
      <c r="C63" s="239" t="s">
        <v>215</v>
      </c>
      <c r="D63" s="239"/>
      <c r="E63" s="239"/>
    </row>
    <row r="64" spans="2:5" ht="15" customHeight="1">
      <c r="B64" s="172" t="s">
        <v>216</v>
      </c>
      <c r="C64" s="173">
        <v>47</v>
      </c>
      <c r="D64" s="198" t="s">
        <v>217</v>
      </c>
      <c r="E64" s="220">
        <v>5628125.43</v>
      </c>
    </row>
    <row r="65" spans="2:5" ht="15" customHeight="1">
      <c r="B65" s="176" t="s">
        <v>218</v>
      </c>
      <c r="C65" s="177">
        <v>48</v>
      </c>
      <c r="D65" s="199" t="s">
        <v>219</v>
      </c>
      <c r="E65" s="221">
        <v>1639507.290477134</v>
      </c>
    </row>
    <row r="66" spans="2:5" ht="15" customHeight="1">
      <c r="B66" s="176" t="s">
        <v>220</v>
      </c>
      <c r="C66" s="177">
        <v>49</v>
      </c>
      <c r="D66" s="199" t="s">
        <v>221</v>
      </c>
      <c r="E66" s="221">
        <v>10352.1490875</v>
      </c>
    </row>
    <row r="67" spans="2:5" ht="15" customHeight="1">
      <c r="B67" s="176" t="s">
        <v>222</v>
      </c>
      <c r="C67" s="177">
        <v>50</v>
      </c>
      <c r="D67" s="199" t="s">
        <v>223</v>
      </c>
      <c r="E67" s="221">
        <v>237732.15999999997</v>
      </c>
    </row>
    <row r="68" spans="2:5" ht="15" customHeight="1">
      <c r="B68" s="176" t="s">
        <v>224</v>
      </c>
      <c r="C68" s="177">
        <v>51</v>
      </c>
      <c r="D68" s="199" t="s">
        <v>225</v>
      </c>
      <c r="E68" s="221">
        <v>125661.96232411085</v>
      </c>
    </row>
    <row r="69" spans="2:5" ht="15" customHeight="1">
      <c r="B69" s="176" t="s">
        <v>226</v>
      </c>
      <c r="C69" s="177">
        <v>52</v>
      </c>
      <c r="D69" s="199" t="s">
        <v>227</v>
      </c>
      <c r="E69" s="223"/>
    </row>
    <row r="70" spans="2:5" ht="15" customHeight="1" thickBot="1">
      <c r="B70" s="200" t="s">
        <v>228</v>
      </c>
      <c r="C70" s="201">
        <v>53</v>
      </c>
      <c r="D70" s="202" t="s">
        <v>229</v>
      </c>
      <c r="E70" s="224">
        <v>-1037691.4500000001</v>
      </c>
    </row>
    <row r="71" spans="3:5" s="157" customFormat="1" ht="9" customHeight="1" thickBot="1">
      <c r="C71" s="156"/>
      <c r="D71" s="203"/>
      <c r="E71" s="217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5">
        <f>E43+E49+E61-E64-E65-E66-E67-E68-E69+E70</f>
        <v>765468.2340362755</v>
      </c>
    </row>
    <row r="73" spans="2:5" s="136" customFormat="1" ht="15" customHeight="1">
      <c r="B73" s="176" t="s">
        <v>232</v>
      </c>
      <c r="C73" s="138">
        <v>55</v>
      </c>
      <c r="D73" s="204" t="s">
        <v>233</v>
      </c>
      <c r="E73" s="222">
        <f>E72*15%</f>
        <v>114820.23510544133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9">
        <f>E72-E73</f>
        <v>650647.9989308342</v>
      </c>
    </row>
    <row r="75" ht="15">
      <c r="D75" s="205"/>
    </row>
    <row r="76" spans="3:5" ht="15">
      <c r="C76" s="230"/>
      <c r="D76" s="230"/>
      <c r="E76" s="230"/>
    </row>
    <row r="77" spans="3:5" ht="15">
      <c r="C77" s="231"/>
      <c r="D77" s="231"/>
      <c r="E77" s="231"/>
    </row>
    <row r="78" spans="3:5" ht="15">
      <c r="C78" s="230"/>
      <c r="D78" s="230"/>
      <c r="E78" s="230"/>
    </row>
    <row r="79" spans="3:5" ht="15">
      <c r="C79" s="231"/>
      <c r="D79" s="231"/>
      <c r="E79" s="231"/>
    </row>
    <row r="80" spans="3:5" ht="15">
      <c r="C80" s="230"/>
      <c r="D80" s="230"/>
      <c r="E80" s="230"/>
    </row>
    <row r="81" spans="3:5" ht="15">
      <c r="C81" s="231"/>
      <c r="D81" s="231"/>
      <c r="E81" s="23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U53"/>
  <sheetViews>
    <sheetView zoomScaleSheetLayoutView="5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5" sqref="A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8.57421875" style="5" customWidth="1"/>
    <col min="5" max="5" width="6.140625" style="5" customWidth="1"/>
    <col min="6" max="6" width="7.7109375" style="5" customWidth="1"/>
    <col min="7" max="7" width="13.28125" style="5" customWidth="1"/>
    <col min="8" max="8" width="19.140625" style="5" customWidth="1"/>
    <col min="9" max="9" width="12.8515625" style="5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4" width="9.140625" style="5" customWidth="1"/>
    <col min="25" max="25" width="12.0039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1" t="s">
        <v>236</v>
      </c>
      <c r="B1" s="261"/>
      <c r="C1" s="119"/>
      <c r="D1" s="119"/>
      <c r="E1" s="119"/>
      <c r="F1" s="119"/>
      <c r="G1" s="119"/>
      <c r="H1" s="119"/>
    </row>
    <row r="2" spans="1:8" ht="15">
      <c r="A2" s="209" t="s">
        <v>240</v>
      </c>
      <c r="C2" s="119"/>
      <c r="D2" s="119"/>
      <c r="E2" s="119"/>
      <c r="F2" s="119"/>
      <c r="G2" s="119"/>
      <c r="H2" s="119"/>
    </row>
    <row r="3" spans="1:8" ht="15">
      <c r="A3" s="210" t="s">
        <v>242</v>
      </c>
      <c r="C3" s="119"/>
      <c r="D3" s="119"/>
      <c r="E3" s="119"/>
      <c r="F3" s="119"/>
      <c r="G3" s="119"/>
      <c r="H3" s="119"/>
    </row>
    <row r="4" spans="1:8" ht="15">
      <c r="A4" s="210" t="s">
        <v>244</v>
      </c>
      <c r="C4" s="119"/>
      <c r="D4" s="119"/>
      <c r="E4" s="119"/>
      <c r="F4" s="119"/>
      <c r="G4" s="119"/>
      <c r="H4" s="119"/>
    </row>
    <row r="5" spans="1:8" ht="15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51" t="s">
        <v>82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C6" s="253" t="s">
        <v>83</v>
      </c>
      <c r="AD6" s="253"/>
      <c r="AE6" s="253"/>
      <c r="AF6" s="253"/>
      <c r="AG6" s="253"/>
      <c r="AH6" s="253"/>
      <c r="AI6" s="253"/>
      <c r="AJ6" s="253"/>
      <c r="AK6" s="253"/>
      <c r="AL6" s="253"/>
    </row>
    <row r="7" spans="1:38" ht="15.75" customHeight="1" thickBot="1">
      <c r="A7" s="119"/>
      <c r="B7" s="119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C7" s="254"/>
      <c r="AD7" s="254"/>
      <c r="AE7" s="254"/>
      <c r="AF7" s="254"/>
      <c r="AG7" s="254"/>
      <c r="AH7" s="254"/>
      <c r="AI7" s="254"/>
      <c r="AJ7" s="254"/>
      <c r="AK7" s="254"/>
      <c r="AL7" s="254"/>
    </row>
    <row r="8" spans="1:38" s="1" customFormat="1" ht="89.25" customHeight="1">
      <c r="A8" s="262" t="s">
        <v>23</v>
      </c>
      <c r="B8" s="255" t="s">
        <v>70</v>
      </c>
      <c r="C8" s="268" t="s">
        <v>22</v>
      </c>
      <c r="D8" s="244"/>
      <c r="E8" s="244"/>
      <c r="F8" s="244"/>
      <c r="G8" s="244"/>
      <c r="H8" s="256" t="s">
        <v>239</v>
      </c>
      <c r="I8" s="244" t="s">
        <v>71</v>
      </c>
      <c r="J8" s="244"/>
      <c r="K8" s="244" t="s">
        <v>72</v>
      </c>
      <c r="L8" s="244"/>
      <c r="M8" s="244"/>
      <c r="N8" s="244"/>
      <c r="O8" s="244"/>
      <c r="P8" s="244" t="s">
        <v>73</v>
      </c>
      <c r="Q8" s="244"/>
      <c r="R8" s="244" t="s">
        <v>74</v>
      </c>
      <c r="S8" s="244"/>
      <c r="T8" s="244"/>
      <c r="U8" s="244"/>
      <c r="V8" s="244"/>
      <c r="W8" s="244"/>
      <c r="X8" s="244"/>
      <c r="Y8" s="244"/>
      <c r="Z8" s="244" t="s">
        <v>77</v>
      </c>
      <c r="AA8" s="255"/>
      <c r="AC8" s="243" t="s">
        <v>71</v>
      </c>
      <c r="AD8" s="244"/>
      <c r="AE8" s="244" t="s">
        <v>72</v>
      </c>
      <c r="AF8" s="244"/>
      <c r="AG8" s="244" t="s">
        <v>78</v>
      </c>
      <c r="AH8" s="244"/>
      <c r="AI8" s="244" t="s">
        <v>79</v>
      </c>
      <c r="AJ8" s="244"/>
      <c r="AK8" s="244" t="s">
        <v>77</v>
      </c>
      <c r="AL8" s="255"/>
    </row>
    <row r="9" spans="1:38" s="1" customFormat="1" ht="50.25" customHeight="1">
      <c r="A9" s="263"/>
      <c r="B9" s="265"/>
      <c r="C9" s="267" t="s">
        <v>15</v>
      </c>
      <c r="D9" s="242"/>
      <c r="E9" s="242"/>
      <c r="F9" s="242"/>
      <c r="G9" s="12" t="s">
        <v>16</v>
      </c>
      <c r="H9" s="257"/>
      <c r="I9" s="259" t="s">
        <v>0</v>
      </c>
      <c r="J9" s="240" t="s">
        <v>1</v>
      </c>
      <c r="K9" s="242" t="s">
        <v>0</v>
      </c>
      <c r="L9" s="242"/>
      <c r="M9" s="242"/>
      <c r="N9" s="242"/>
      <c r="O9" s="12" t="s">
        <v>1</v>
      </c>
      <c r="P9" s="240" t="s">
        <v>80</v>
      </c>
      <c r="Q9" s="240" t="s">
        <v>81</v>
      </c>
      <c r="R9" s="242" t="s">
        <v>75</v>
      </c>
      <c r="S9" s="242"/>
      <c r="T9" s="242"/>
      <c r="U9" s="242"/>
      <c r="V9" s="242" t="s">
        <v>76</v>
      </c>
      <c r="W9" s="242"/>
      <c r="X9" s="242"/>
      <c r="Y9" s="242"/>
      <c r="Z9" s="240" t="s">
        <v>17</v>
      </c>
      <c r="AA9" s="247" t="s">
        <v>18</v>
      </c>
      <c r="AC9" s="245" t="s">
        <v>0</v>
      </c>
      <c r="AD9" s="240" t="s">
        <v>1</v>
      </c>
      <c r="AE9" s="240" t="s">
        <v>0</v>
      </c>
      <c r="AF9" s="240" t="s">
        <v>1</v>
      </c>
      <c r="AG9" s="240" t="s">
        <v>80</v>
      </c>
      <c r="AH9" s="240" t="s">
        <v>81</v>
      </c>
      <c r="AI9" s="240" t="s">
        <v>75</v>
      </c>
      <c r="AJ9" s="240" t="s">
        <v>76</v>
      </c>
      <c r="AK9" s="240" t="s">
        <v>17</v>
      </c>
      <c r="AL9" s="247" t="s">
        <v>18</v>
      </c>
    </row>
    <row r="10" spans="1:38" s="1" customFormat="1" ht="102.75" customHeight="1" thickBot="1">
      <c r="A10" s="264"/>
      <c r="B10" s="266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8"/>
      <c r="I10" s="260"/>
      <c r="J10" s="24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1"/>
      <c r="Q10" s="24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1"/>
      <c r="AA10" s="248"/>
      <c r="AC10" s="246"/>
      <c r="AD10" s="241"/>
      <c r="AE10" s="241"/>
      <c r="AF10" s="241"/>
      <c r="AG10" s="241"/>
      <c r="AH10" s="241"/>
      <c r="AI10" s="241"/>
      <c r="AJ10" s="241"/>
      <c r="AK10" s="241"/>
      <c r="AL10" s="248"/>
    </row>
    <row r="11" spans="1:38" s="1" customFormat="1" ht="24.75" customHeight="1" thickBot="1">
      <c r="A11" s="13" t="s">
        <v>24</v>
      </c>
      <c r="B11" s="3" t="s">
        <v>25</v>
      </c>
      <c r="C11" s="74">
        <f aca="true" t="shared" si="0" ref="C11:AL11">SUM(C12:C15)</f>
        <v>3288</v>
      </c>
      <c r="D11" s="74">
        <f t="shared" si="0"/>
        <v>4</v>
      </c>
      <c r="E11" s="74">
        <f>SUM(E12:E15)</f>
        <v>0</v>
      </c>
      <c r="F11" s="74">
        <f>SUM(F12:F15)</f>
        <v>3292</v>
      </c>
      <c r="G11" s="74">
        <f t="shared" si="0"/>
        <v>2014</v>
      </c>
      <c r="H11" s="31"/>
      <c r="I11" s="74">
        <f t="shared" si="0"/>
        <v>139719.324033</v>
      </c>
      <c r="J11" s="74">
        <f t="shared" si="0"/>
        <v>30147.81213556</v>
      </c>
      <c r="K11" s="74">
        <f t="shared" si="0"/>
        <v>82961.07</v>
      </c>
      <c r="L11" s="74">
        <f t="shared" si="0"/>
        <v>1312</v>
      </c>
      <c r="M11" s="74">
        <f t="shared" si="0"/>
        <v>0</v>
      </c>
      <c r="N11" s="74">
        <f t="shared" si="0"/>
        <v>84273.07</v>
      </c>
      <c r="O11" s="74">
        <f t="shared" si="0"/>
        <v>30147.81213556</v>
      </c>
      <c r="P11" s="74">
        <f t="shared" si="0"/>
        <v>179137.49</v>
      </c>
      <c r="Q11" s="74">
        <f t="shared" si="0"/>
        <v>58074.76951887719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>SUM(U12:U15)</f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4">
        <f t="shared" si="0"/>
        <v>0</v>
      </c>
      <c r="AA11" s="74">
        <f t="shared" si="0"/>
        <v>0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75" customHeight="1">
      <c r="A12" s="17"/>
      <c r="B12" s="24" t="s">
        <v>26</v>
      </c>
      <c r="C12" s="47">
        <v>3288</v>
      </c>
      <c r="D12" s="47">
        <v>4</v>
      </c>
      <c r="E12" s="47"/>
      <c r="F12" s="47">
        <f>SUM(C12:E12)</f>
        <v>3292</v>
      </c>
      <c r="G12" s="77">
        <v>2014</v>
      </c>
      <c r="H12" s="31"/>
      <c r="I12" s="77">
        <v>139719.324033</v>
      </c>
      <c r="J12" s="77">
        <v>30147.81213556</v>
      </c>
      <c r="K12" s="77">
        <v>82961.07</v>
      </c>
      <c r="L12" s="77">
        <v>1312</v>
      </c>
      <c r="M12" s="77"/>
      <c r="N12" s="60">
        <f>SUM(K12:M12)</f>
        <v>84273.07</v>
      </c>
      <c r="O12" s="60">
        <v>30147.81213556</v>
      </c>
      <c r="P12" s="77">
        <v>179137.49</v>
      </c>
      <c r="Q12" s="77">
        <v>58074.76951887719</v>
      </c>
      <c r="R12" s="77"/>
      <c r="S12" s="77"/>
      <c r="T12" s="77"/>
      <c r="U12" s="47">
        <f>SUM(R12:T12)</f>
        <v>0</v>
      </c>
      <c r="V12" s="77"/>
      <c r="W12" s="77"/>
      <c r="X12" s="77"/>
      <c r="Y12" s="47">
        <f>SUM(V12:X12)</f>
        <v>0</v>
      </c>
      <c r="Z12" s="77">
        <v>0</v>
      </c>
      <c r="AA12" s="78">
        <v>0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7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/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61">
        <v>0</v>
      </c>
      <c r="P13" s="229">
        <v>0</v>
      </c>
      <c r="Q13" s="229">
        <v>0</v>
      </c>
      <c r="R13" s="229"/>
      <c r="S13" s="229"/>
      <c r="T13" s="229"/>
      <c r="U13" s="48">
        <f>SUM(R13:T13)</f>
        <v>0</v>
      </c>
      <c r="V13" s="229"/>
      <c r="W13" s="229"/>
      <c r="X13" s="229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7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/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61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/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62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75" customHeight="1" thickBot="1">
      <c r="A16" s="13" t="s">
        <v>30</v>
      </c>
      <c r="B16" s="3" t="s">
        <v>11</v>
      </c>
      <c r="C16" s="50">
        <v>4114</v>
      </c>
      <c r="D16" s="50">
        <v>10129</v>
      </c>
      <c r="E16" s="50">
        <v>449</v>
      </c>
      <c r="F16" s="50">
        <f>SUM(C16:E16)</f>
        <v>14692</v>
      </c>
      <c r="G16" s="86">
        <v>638</v>
      </c>
      <c r="H16" s="32"/>
      <c r="I16" s="86">
        <v>206951.0905</v>
      </c>
      <c r="J16" s="86">
        <v>0</v>
      </c>
      <c r="K16" s="86">
        <v>71085.97</v>
      </c>
      <c r="L16" s="86">
        <v>127187.83</v>
      </c>
      <c r="M16" s="86">
        <v>2966.1</v>
      </c>
      <c r="N16" s="63">
        <f>SUM(K16:M16)</f>
        <v>201239.9</v>
      </c>
      <c r="O16" s="63">
        <v>0</v>
      </c>
      <c r="P16" s="86">
        <v>194815.85</v>
      </c>
      <c r="Q16" s="86">
        <v>194815.85</v>
      </c>
      <c r="R16" s="86">
        <v>11213.83</v>
      </c>
      <c r="S16" s="86">
        <v>28850.31</v>
      </c>
      <c r="T16" s="86">
        <v>14972.46</v>
      </c>
      <c r="U16" s="50">
        <f>SUM(R16:T16)</f>
        <v>55036.6</v>
      </c>
      <c r="V16" s="86">
        <v>11213.83</v>
      </c>
      <c r="W16" s="86">
        <v>28850.31</v>
      </c>
      <c r="X16" s="86">
        <v>14972.46</v>
      </c>
      <c r="Y16" s="50">
        <f>SUM(V16:X16)</f>
        <v>55036.6</v>
      </c>
      <c r="Z16" s="86">
        <v>65162.899875999996</v>
      </c>
      <c r="AA16" s="87">
        <v>65162.899875999996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75" customHeight="1" thickBot="1">
      <c r="A17" s="13" t="s">
        <v>31</v>
      </c>
      <c r="B17" s="3" t="s">
        <v>32</v>
      </c>
      <c r="C17" s="51">
        <f>SUM(C18:C19)</f>
        <v>10192</v>
      </c>
      <c r="D17" s="51">
        <f>SUM(D18:D19)</f>
        <v>1364</v>
      </c>
      <c r="E17" s="51">
        <f>SUM(E18:E19)</f>
        <v>312</v>
      </c>
      <c r="F17" s="51">
        <f>SUM(F18:F19)</f>
        <v>11868</v>
      </c>
      <c r="G17" s="51">
        <f>SUM(G18:G19)</f>
        <v>10290</v>
      </c>
      <c r="H17" s="35"/>
      <c r="I17" s="51">
        <f aca="true" t="shared" si="1" ref="I17:AA17">SUM(I18:I19)</f>
        <v>249659.84759499392</v>
      </c>
      <c r="J17" s="51">
        <f t="shared" si="1"/>
        <v>5268.54</v>
      </c>
      <c r="K17" s="51">
        <f t="shared" si="1"/>
        <v>169196.06</v>
      </c>
      <c r="L17" s="51">
        <f t="shared" si="1"/>
        <v>17384.05</v>
      </c>
      <c r="M17" s="51">
        <f t="shared" si="1"/>
        <v>968.36</v>
      </c>
      <c r="N17" s="51">
        <f t="shared" si="1"/>
        <v>187548.47</v>
      </c>
      <c r="O17" s="51">
        <f t="shared" si="1"/>
        <v>5268.54</v>
      </c>
      <c r="P17" s="51">
        <f t="shared" si="1"/>
        <v>231362.58</v>
      </c>
      <c r="Q17" s="51">
        <f t="shared" si="1"/>
        <v>202282.08868025598</v>
      </c>
      <c r="R17" s="51">
        <f t="shared" si="1"/>
        <v>438.76</v>
      </c>
      <c r="S17" s="51">
        <f t="shared" si="1"/>
        <v>420</v>
      </c>
      <c r="T17" s="51">
        <f t="shared" si="1"/>
        <v>0</v>
      </c>
      <c r="U17" s="51">
        <f>SUM(U18:U19)</f>
        <v>858.76</v>
      </c>
      <c r="V17" s="51">
        <f t="shared" si="1"/>
        <v>438.76</v>
      </c>
      <c r="W17" s="51">
        <f t="shared" si="1"/>
        <v>420</v>
      </c>
      <c r="X17" s="51">
        <f t="shared" si="1"/>
        <v>0</v>
      </c>
      <c r="Y17" s="51">
        <f t="shared" si="1"/>
        <v>858.76</v>
      </c>
      <c r="Z17" s="51">
        <f t="shared" si="1"/>
        <v>8719.379999999997</v>
      </c>
      <c r="AA17" s="51">
        <f t="shared" si="1"/>
        <v>8719.379999999997</v>
      </c>
      <c r="AC17" s="73">
        <f aca="true" t="shared" si="2" ref="AC17:AL17">SUM(AC18:AC19)</f>
        <v>0</v>
      </c>
      <c r="AD17" s="74">
        <f t="shared" si="2"/>
        <v>0</v>
      </c>
      <c r="AE17" s="74">
        <f t="shared" si="2"/>
        <v>0</v>
      </c>
      <c r="AF17" s="74">
        <f t="shared" si="2"/>
        <v>0</v>
      </c>
      <c r="AG17" s="74">
        <f t="shared" si="2"/>
        <v>0</v>
      </c>
      <c r="AH17" s="74">
        <f t="shared" si="2"/>
        <v>0</v>
      </c>
      <c r="AI17" s="74">
        <f t="shared" si="2"/>
        <v>0</v>
      </c>
      <c r="AJ17" s="74">
        <f t="shared" si="2"/>
        <v>0</v>
      </c>
      <c r="AK17" s="74">
        <f t="shared" si="2"/>
        <v>0</v>
      </c>
      <c r="AL17" s="75">
        <f t="shared" si="2"/>
        <v>0</v>
      </c>
    </row>
    <row r="18" spans="1:38" ht="24.75" customHeight="1">
      <c r="A18" s="17"/>
      <c r="B18" s="6" t="s">
        <v>33</v>
      </c>
      <c r="C18" s="52">
        <v>9544</v>
      </c>
      <c r="D18" s="52">
        <v>371</v>
      </c>
      <c r="E18" s="52">
        <v>306</v>
      </c>
      <c r="F18" s="52">
        <f>SUM(C18:E18)</f>
        <v>10221</v>
      </c>
      <c r="G18" s="89">
        <v>8502</v>
      </c>
      <c r="H18" s="34"/>
      <c r="I18" s="89">
        <v>196117.616805994</v>
      </c>
      <c r="J18" s="89">
        <v>5268.54</v>
      </c>
      <c r="K18" s="89">
        <v>141938.25</v>
      </c>
      <c r="L18" s="89">
        <v>-430.08</v>
      </c>
      <c r="M18" s="89">
        <v>968.36</v>
      </c>
      <c r="N18" s="64">
        <f>SUM(K18:M18)</f>
        <v>142476.53</v>
      </c>
      <c r="O18" s="64">
        <v>5268.54</v>
      </c>
      <c r="P18" s="89">
        <v>192551.77</v>
      </c>
      <c r="Q18" s="89">
        <v>163471.278680256</v>
      </c>
      <c r="R18" s="89">
        <v>438.76</v>
      </c>
      <c r="S18" s="89">
        <v>0</v>
      </c>
      <c r="T18" s="89">
        <v>0</v>
      </c>
      <c r="U18" s="52">
        <f>SUM(R18:T18)</f>
        <v>438.76</v>
      </c>
      <c r="V18" s="89">
        <v>438.76</v>
      </c>
      <c r="W18" s="89">
        <v>0</v>
      </c>
      <c r="X18" s="89">
        <v>0</v>
      </c>
      <c r="Y18" s="52">
        <f>SUM(V18:X18)</f>
        <v>438.76</v>
      </c>
      <c r="Z18" s="89">
        <v>8299.379999999997</v>
      </c>
      <c r="AA18" s="90">
        <v>8299.379999999997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75" customHeight="1" thickBot="1">
      <c r="A19" s="20"/>
      <c r="B19" s="26" t="s">
        <v>34</v>
      </c>
      <c r="C19" s="53">
        <v>648</v>
      </c>
      <c r="D19" s="53">
        <v>993</v>
      </c>
      <c r="E19" s="53">
        <v>6</v>
      </c>
      <c r="F19" s="53">
        <f>SUM(C19:E19)</f>
        <v>1647</v>
      </c>
      <c r="G19" s="92">
        <v>1788</v>
      </c>
      <c r="H19" s="33"/>
      <c r="I19" s="92">
        <v>53542.2307889999</v>
      </c>
      <c r="J19" s="92">
        <v>0</v>
      </c>
      <c r="K19" s="92">
        <v>27257.81</v>
      </c>
      <c r="L19" s="92">
        <v>17814.13</v>
      </c>
      <c r="M19" s="92">
        <v>0</v>
      </c>
      <c r="N19" s="65">
        <f>SUM(K19:M19)</f>
        <v>45071.94</v>
      </c>
      <c r="O19" s="65">
        <v>0</v>
      </c>
      <c r="P19" s="92">
        <v>38810.81</v>
      </c>
      <c r="Q19" s="92">
        <v>38810.81</v>
      </c>
      <c r="R19" s="92">
        <v>0</v>
      </c>
      <c r="S19" s="92">
        <v>420</v>
      </c>
      <c r="T19" s="92">
        <v>0</v>
      </c>
      <c r="U19" s="53">
        <f>SUM(R19:T19)</f>
        <v>420</v>
      </c>
      <c r="V19" s="92">
        <v>0</v>
      </c>
      <c r="W19" s="92">
        <v>420</v>
      </c>
      <c r="X19" s="92">
        <v>0</v>
      </c>
      <c r="Y19" s="53">
        <f>SUM(V19:X19)</f>
        <v>420</v>
      </c>
      <c r="Z19" s="92">
        <v>420</v>
      </c>
      <c r="AA19" s="93">
        <v>420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47" ht="24.75" customHeight="1" thickBot="1">
      <c r="A20" s="13" t="s">
        <v>35</v>
      </c>
      <c r="B20" s="3" t="s">
        <v>2</v>
      </c>
      <c r="C20" s="54">
        <v>41345</v>
      </c>
      <c r="D20" s="54">
        <v>2700</v>
      </c>
      <c r="E20" s="54">
        <v>5509</v>
      </c>
      <c r="F20" s="54">
        <f>SUM(C20:E20)</f>
        <v>49554</v>
      </c>
      <c r="G20" s="95">
        <v>48976</v>
      </c>
      <c r="H20" s="32"/>
      <c r="I20" s="95">
        <v>20135150.158699</v>
      </c>
      <c r="J20" s="95">
        <v>0</v>
      </c>
      <c r="K20" s="95">
        <v>14451939.74</v>
      </c>
      <c r="L20" s="95">
        <v>1143610.21</v>
      </c>
      <c r="M20" s="95">
        <v>1901236.57</v>
      </c>
      <c r="N20" s="66">
        <f>SUM(K20:M20)</f>
        <v>17496786.52</v>
      </c>
      <c r="O20" s="66">
        <v>0</v>
      </c>
      <c r="P20" s="95">
        <v>15854741.27</v>
      </c>
      <c r="Q20" s="95">
        <v>15854741.27</v>
      </c>
      <c r="R20" s="95">
        <v>9836057.86</v>
      </c>
      <c r="S20" s="95">
        <v>532502.77</v>
      </c>
      <c r="T20" s="95">
        <v>2312066.37</v>
      </c>
      <c r="U20" s="54">
        <f>SUM(R20:T20)</f>
        <v>12680627</v>
      </c>
      <c r="V20" s="95">
        <v>9836057.86</v>
      </c>
      <c r="W20" s="95">
        <v>532502.77</v>
      </c>
      <c r="X20" s="95">
        <v>2312066.37</v>
      </c>
      <c r="Y20" s="54">
        <f>SUM(V20:X20)</f>
        <v>12680627</v>
      </c>
      <c r="Z20" s="95">
        <v>13190958</v>
      </c>
      <c r="AA20" s="96">
        <v>13190958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  <c r="AU20" s="5">
        <v>2074134.19</v>
      </c>
    </row>
    <row r="21" spans="1:47" ht="24.75" customHeight="1" thickBot="1">
      <c r="A21" s="13" t="s">
        <v>36</v>
      </c>
      <c r="B21" s="3" t="s">
        <v>37</v>
      </c>
      <c r="C21" s="51">
        <f>SUM(C22:C23)</f>
        <v>1137</v>
      </c>
      <c r="D21" s="51">
        <f>SUM(D22:D23)</f>
        <v>1054</v>
      </c>
      <c r="E21" s="51">
        <f>SUM(E22:E23)</f>
        <v>57</v>
      </c>
      <c r="F21" s="51">
        <f>SUM(F22:F23)</f>
        <v>2248</v>
      </c>
      <c r="G21" s="51">
        <f aca="true" t="shared" si="3" ref="G21:AA21">SUM(G22:G23)</f>
        <v>2431</v>
      </c>
      <c r="H21" s="74">
        <f t="shared" si="3"/>
        <v>2248</v>
      </c>
      <c r="I21" s="51">
        <f t="shared" si="3"/>
        <v>2079165.6539659998</v>
      </c>
      <c r="J21" s="51">
        <f t="shared" si="3"/>
        <v>0</v>
      </c>
      <c r="K21" s="51">
        <f t="shared" si="3"/>
        <v>858697.17</v>
      </c>
      <c r="L21" s="51">
        <f t="shared" si="3"/>
        <v>947999.96</v>
      </c>
      <c r="M21" s="51">
        <f t="shared" si="3"/>
        <v>5511.35</v>
      </c>
      <c r="N21" s="51">
        <f t="shared" si="3"/>
        <v>1812208.48</v>
      </c>
      <c r="O21" s="51">
        <f t="shared" si="3"/>
        <v>0</v>
      </c>
      <c r="P21" s="51">
        <f t="shared" si="3"/>
        <v>1779549.3536840007</v>
      </c>
      <c r="Q21" s="51">
        <f t="shared" si="3"/>
        <v>1779549.35</v>
      </c>
      <c r="R21" s="51">
        <f t="shared" si="3"/>
        <v>385905.35</v>
      </c>
      <c r="S21" s="51">
        <f t="shared" si="3"/>
        <v>620791.14</v>
      </c>
      <c r="T21" s="51">
        <f t="shared" si="3"/>
        <v>10584</v>
      </c>
      <c r="U21" s="51">
        <f>SUM(U22:U23)</f>
        <v>1017280.49</v>
      </c>
      <c r="V21" s="51">
        <f t="shared" si="3"/>
        <v>385905.35</v>
      </c>
      <c r="W21" s="51">
        <f t="shared" si="3"/>
        <v>620791.14</v>
      </c>
      <c r="X21" s="51">
        <f t="shared" si="3"/>
        <v>10584</v>
      </c>
      <c r="Y21" s="51">
        <f t="shared" si="3"/>
        <v>1017280.49</v>
      </c>
      <c r="Z21" s="51">
        <f t="shared" si="3"/>
        <v>918367.4165619999</v>
      </c>
      <c r="AA21" s="51">
        <f t="shared" si="3"/>
        <v>918367.4165619999</v>
      </c>
      <c r="AC21" s="73">
        <f aca="true" t="shared" si="4" ref="AC21:AL21">SUM(AC22:AC23)</f>
        <v>0</v>
      </c>
      <c r="AD21" s="74">
        <f t="shared" si="4"/>
        <v>0</v>
      </c>
      <c r="AE21" s="74">
        <f t="shared" si="4"/>
        <v>0</v>
      </c>
      <c r="AF21" s="74">
        <f t="shared" si="4"/>
        <v>0</v>
      </c>
      <c r="AG21" s="74">
        <f t="shared" si="4"/>
        <v>0</v>
      </c>
      <c r="AH21" s="74">
        <f t="shared" si="4"/>
        <v>0</v>
      </c>
      <c r="AI21" s="74">
        <f t="shared" si="4"/>
        <v>0</v>
      </c>
      <c r="AJ21" s="74">
        <f t="shared" si="4"/>
        <v>0</v>
      </c>
      <c r="AK21" s="74">
        <f t="shared" si="4"/>
        <v>0</v>
      </c>
      <c r="AL21" s="75">
        <f t="shared" si="4"/>
        <v>0</v>
      </c>
      <c r="AU21" s="5">
        <v>55151.44</v>
      </c>
    </row>
    <row r="22" spans="1:38" ht="24.75" customHeight="1">
      <c r="A22" s="21"/>
      <c r="B22" s="6" t="s">
        <v>38</v>
      </c>
      <c r="C22" s="47">
        <v>1137</v>
      </c>
      <c r="D22" s="47">
        <v>1054</v>
      </c>
      <c r="E22" s="47">
        <v>57</v>
      </c>
      <c r="F22" s="47">
        <f>SUM(C22:E22)</f>
        <v>2248</v>
      </c>
      <c r="G22" s="77">
        <v>2431</v>
      </c>
      <c r="H22" s="77">
        <v>2248</v>
      </c>
      <c r="I22" s="77">
        <v>2079165.6539659998</v>
      </c>
      <c r="J22" s="77">
        <v>0</v>
      </c>
      <c r="K22" s="77">
        <v>858697.17</v>
      </c>
      <c r="L22" s="77">
        <v>947999.96</v>
      </c>
      <c r="M22" s="77">
        <v>5511.35</v>
      </c>
      <c r="N22" s="60">
        <f>SUM(K22:M22)</f>
        <v>1812208.48</v>
      </c>
      <c r="O22" s="60">
        <v>0</v>
      </c>
      <c r="P22" s="77">
        <v>1779549.3536840007</v>
      </c>
      <c r="Q22" s="77">
        <v>1779549.35</v>
      </c>
      <c r="R22" s="77">
        <v>385905.35</v>
      </c>
      <c r="S22" s="77">
        <v>620791.14</v>
      </c>
      <c r="T22" s="77">
        <v>10584</v>
      </c>
      <c r="U22" s="47">
        <f>SUM(R22:T22)</f>
        <v>1017280.49</v>
      </c>
      <c r="V22" s="77">
        <v>385905.35</v>
      </c>
      <c r="W22" s="77">
        <v>620791.14</v>
      </c>
      <c r="X22" s="77">
        <v>10584</v>
      </c>
      <c r="Y22" s="47">
        <f>SUM(V22:X22)</f>
        <v>1017280.49</v>
      </c>
      <c r="Z22" s="77">
        <v>918367.4165619999</v>
      </c>
      <c r="AA22" s="78">
        <v>918367.4165619999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/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41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75" customHeight="1" thickBot="1">
      <c r="A24" s="13" t="s">
        <v>40</v>
      </c>
      <c r="B24" s="3" t="s">
        <v>41</v>
      </c>
      <c r="C24" s="55">
        <f>SUM(C25:C27)</f>
        <v>11936</v>
      </c>
      <c r="D24" s="55">
        <f>SUM(D25:D27)</f>
        <v>521772</v>
      </c>
      <c r="E24" s="55">
        <f>SUM(E25:E27)</f>
        <v>50</v>
      </c>
      <c r="F24" s="55">
        <f>SUM(F25:F27)</f>
        <v>533758</v>
      </c>
      <c r="G24" s="55">
        <f aca="true" t="shared" si="5" ref="G24:AA24">SUM(G25:G27)</f>
        <v>58665</v>
      </c>
      <c r="H24" s="98">
        <f t="shared" si="5"/>
        <v>533747</v>
      </c>
      <c r="I24" s="55">
        <f t="shared" si="5"/>
        <v>1722508.6479812358</v>
      </c>
      <c r="J24" s="55">
        <f t="shared" si="5"/>
        <v>0</v>
      </c>
      <c r="K24" s="55">
        <f t="shared" si="5"/>
        <v>221158.28656862746</v>
      </c>
      <c r="L24" s="55">
        <f t="shared" si="5"/>
        <v>1446764.2015196078</v>
      </c>
      <c r="M24" s="55">
        <f t="shared" si="5"/>
        <v>5258.05</v>
      </c>
      <c r="N24" s="55">
        <f t="shared" si="5"/>
        <v>1673180.5380882353</v>
      </c>
      <c r="O24" s="55">
        <f t="shared" si="5"/>
        <v>0</v>
      </c>
      <c r="P24" s="55">
        <f t="shared" si="5"/>
        <v>1511330.8568151807</v>
      </c>
      <c r="Q24" s="55">
        <f t="shared" si="5"/>
        <v>1511330.8568151807</v>
      </c>
      <c r="R24" s="55">
        <f t="shared" si="5"/>
        <v>45561.67</v>
      </c>
      <c r="S24" s="55">
        <f t="shared" si="5"/>
        <v>96430.06999999999</v>
      </c>
      <c r="T24" s="55">
        <f t="shared" si="5"/>
        <v>2524</v>
      </c>
      <c r="U24" s="55">
        <f>SUM(U25:U27)</f>
        <v>144515.74</v>
      </c>
      <c r="V24" s="55">
        <f t="shared" si="5"/>
        <v>45561.67</v>
      </c>
      <c r="W24" s="55">
        <f t="shared" si="5"/>
        <v>96430.06999999999</v>
      </c>
      <c r="X24" s="55">
        <f t="shared" si="5"/>
        <v>2524</v>
      </c>
      <c r="Y24" s="55">
        <f t="shared" si="5"/>
        <v>144515.74</v>
      </c>
      <c r="Z24" s="55">
        <f t="shared" si="5"/>
        <v>194657.25384668628</v>
      </c>
      <c r="AA24" s="55">
        <f t="shared" si="5"/>
        <v>194657.25384668628</v>
      </c>
      <c r="AC24" s="97">
        <f aca="true" t="shared" si="6" ref="AC24:AL24">SUM(AC25:AC27)</f>
        <v>0</v>
      </c>
      <c r="AD24" s="98">
        <f t="shared" si="6"/>
        <v>0</v>
      </c>
      <c r="AE24" s="98">
        <f t="shared" si="6"/>
        <v>0</v>
      </c>
      <c r="AF24" s="98">
        <f t="shared" si="6"/>
        <v>0</v>
      </c>
      <c r="AG24" s="98">
        <f t="shared" si="6"/>
        <v>0</v>
      </c>
      <c r="AH24" s="98">
        <f t="shared" si="6"/>
        <v>0</v>
      </c>
      <c r="AI24" s="98">
        <f t="shared" si="6"/>
        <v>0</v>
      </c>
      <c r="AJ24" s="98">
        <f t="shared" si="6"/>
        <v>0</v>
      </c>
      <c r="AK24" s="98">
        <f t="shared" si="6"/>
        <v>0</v>
      </c>
      <c r="AL24" s="99">
        <f t="shared" si="6"/>
        <v>0</v>
      </c>
    </row>
    <row r="25" spans="1:38" ht="24.75" customHeight="1">
      <c r="A25" s="17"/>
      <c r="B25" s="6" t="s">
        <v>42</v>
      </c>
      <c r="C25" s="47">
        <v>11077</v>
      </c>
      <c r="D25" s="47">
        <v>520723</v>
      </c>
      <c r="E25" s="47">
        <v>0</v>
      </c>
      <c r="F25" s="47">
        <f>SUM(C25:E25)</f>
        <v>531800</v>
      </c>
      <c r="G25" s="77">
        <v>56540</v>
      </c>
      <c r="H25" s="77">
        <v>531800</v>
      </c>
      <c r="I25" s="77">
        <v>1398880.6080882354</v>
      </c>
      <c r="J25" s="77">
        <v>0</v>
      </c>
      <c r="K25" s="77">
        <v>76380.04656862745</v>
      </c>
      <c r="L25" s="77">
        <v>1322500.561519608</v>
      </c>
      <c r="M25" s="77">
        <v>0</v>
      </c>
      <c r="N25" s="60">
        <f>SUM(K25:M25)</f>
        <v>1398880.6080882354</v>
      </c>
      <c r="O25" s="60">
        <v>0</v>
      </c>
      <c r="P25" s="77">
        <v>1240487.4568151808</v>
      </c>
      <c r="Q25" s="77">
        <v>1240487.4568151808</v>
      </c>
      <c r="R25" s="77">
        <v>2290.01</v>
      </c>
      <c r="S25" s="77">
        <v>30294.23</v>
      </c>
      <c r="T25" s="77">
        <v>0</v>
      </c>
      <c r="U25" s="47">
        <f>SUM(R25:T25)</f>
        <v>32584.239999999998</v>
      </c>
      <c r="V25" s="77">
        <v>2290.01</v>
      </c>
      <c r="W25" s="77">
        <v>30294.23</v>
      </c>
      <c r="X25" s="77">
        <v>0</v>
      </c>
      <c r="Y25" s="47">
        <f>SUM(V25:X25)</f>
        <v>32584.239999999998</v>
      </c>
      <c r="Z25" s="77">
        <v>82509.25384668628</v>
      </c>
      <c r="AA25" s="78">
        <v>82509.25384668628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75" customHeight="1">
      <c r="A26" s="18"/>
      <c r="B26" s="7" t="s">
        <v>3</v>
      </c>
      <c r="C26" s="45">
        <v>848</v>
      </c>
      <c r="D26" s="45">
        <v>1049</v>
      </c>
      <c r="E26" s="45">
        <v>50</v>
      </c>
      <c r="F26" s="45">
        <f>SUM(C26:E26)</f>
        <v>1947</v>
      </c>
      <c r="G26" s="111">
        <v>2112</v>
      </c>
      <c r="H26" s="111">
        <v>1947</v>
      </c>
      <c r="I26" s="111">
        <v>239954.07889300014</v>
      </c>
      <c r="J26" s="111">
        <v>0</v>
      </c>
      <c r="K26" s="111">
        <v>68107.1</v>
      </c>
      <c r="L26" s="111">
        <v>124263.64</v>
      </c>
      <c r="M26" s="111">
        <v>5258.05</v>
      </c>
      <c r="N26" s="42">
        <f>SUM(K26:M26)</f>
        <v>197628.78999999998</v>
      </c>
      <c r="O26" s="42">
        <v>0</v>
      </c>
      <c r="P26" s="111">
        <v>200557.65</v>
      </c>
      <c r="Q26" s="111">
        <v>200557.64999999997</v>
      </c>
      <c r="R26" s="111">
        <v>39384.28</v>
      </c>
      <c r="S26" s="111">
        <v>66135.84</v>
      </c>
      <c r="T26" s="111">
        <v>2524</v>
      </c>
      <c r="U26" s="45">
        <f>SUM(R26:T26)</f>
        <v>108044.12</v>
      </c>
      <c r="V26" s="111">
        <v>39384.28</v>
      </c>
      <c r="W26" s="111">
        <v>66135.84</v>
      </c>
      <c r="X26" s="111">
        <v>2524</v>
      </c>
      <c r="Y26" s="45">
        <f>SUM(V26:X26)</f>
        <v>108044.12</v>
      </c>
      <c r="Z26" s="111">
        <v>108260.62</v>
      </c>
      <c r="AA26" s="112">
        <v>108260.62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75" customHeight="1" thickBot="1">
      <c r="A27" s="20"/>
      <c r="B27" s="27" t="s">
        <v>43</v>
      </c>
      <c r="C27" s="56">
        <v>11</v>
      </c>
      <c r="D27" s="56">
        <v>0</v>
      </c>
      <c r="E27" s="56">
        <v>0</v>
      </c>
      <c r="F27" s="56">
        <f>SUM(C27:E27)</f>
        <v>11</v>
      </c>
      <c r="G27" s="103">
        <v>13</v>
      </c>
      <c r="H27" s="33"/>
      <c r="I27" s="103">
        <v>83673.96100000001</v>
      </c>
      <c r="J27" s="103">
        <v>0</v>
      </c>
      <c r="K27" s="103">
        <v>76671.14</v>
      </c>
      <c r="L27" s="103">
        <v>0</v>
      </c>
      <c r="M27" s="103">
        <v>0</v>
      </c>
      <c r="N27" s="67">
        <f>SUM(K27:M27)</f>
        <v>76671.14</v>
      </c>
      <c r="O27" s="67">
        <v>0</v>
      </c>
      <c r="P27" s="103">
        <v>70285.75</v>
      </c>
      <c r="Q27" s="103">
        <v>70285.75</v>
      </c>
      <c r="R27" s="103">
        <v>3887.38</v>
      </c>
      <c r="S27" s="103">
        <v>0</v>
      </c>
      <c r="T27" s="103">
        <v>0</v>
      </c>
      <c r="U27" s="56">
        <f>SUM(R27:T27)</f>
        <v>3887.38</v>
      </c>
      <c r="V27" s="103">
        <v>3887.38</v>
      </c>
      <c r="W27" s="103">
        <v>0</v>
      </c>
      <c r="X27" s="103">
        <v>0</v>
      </c>
      <c r="Y27" s="56">
        <f>SUM(V27:X27)</f>
        <v>3887.38</v>
      </c>
      <c r="Z27" s="103">
        <v>3887.38</v>
      </c>
      <c r="AA27" s="104">
        <v>3887.38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/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66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75" customHeight="1" thickBot="1">
      <c r="A29" s="22" t="s">
        <v>45</v>
      </c>
      <c r="B29" s="28" t="s">
        <v>12</v>
      </c>
      <c r="C29" s="57">
        <v>5</v>
      </c>
      <c r="D29" s="57">
        <v>0</v>
      </c>
      <c r="E29" s="57">
        <v>0</v>
      </c>
      <c r="F29" s="57">
        <f>SUM(C29:E29)</f>
        <v>5</v>
      </c>
      <c r="G29" s="14">
        <v>5</v>
      </c>
      <c r="H29" s="37">
        <v>5</v>
      </c>
      <c r="I29" s="14">
        <v>387877.57</v>
      </c>
      <c r="J29" s="14">
        <v>378364.50252254994</v>
      </c>
      <c r="K29" s="14">
        <v>383118.12</v>
      </c>
      <c r="L29" s="14">
        <v>0</v>
      </c>
      <c r="M29" s="14">
        <v>0</v>
      </c>
      <c r="N29" s="68">
        <f>SUM(K29:M29)</f>
        <v>383118.12</v>
      </c>
      <c r="O29" s="68">
        <v>378364.50252254994</v>
      </c>
      <c r="P29" s="14">
        <v>525712.25</v>
      </c>
      <c r="Q29" s="14">
        <v>8766.59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55">
        <f>SUM(C31:C32)</f>
        <v>9</v>
      </c>
      <c r="D30" s="55">
        <f>SUM(D31:D32)</f>
        <v>0</v>
      </c>
      <c r="E30" s="55">
        <f>SUM(E31:E32)</f>
        <v>0</v>
      </c>
      <c r="F30" s="55">
        <f>SUM(F31:F32)</f>
        <v>9</v>
      </c>
      <c r="G30" s="55">
        <f>SUM(G31:G32)</f>
        <v>5</v>
      </c>
      <c r="H30" s="32"/>
      <c r="I30" s="55">
        <f aca="true" t="shared" si="7" ref="I30:Y30">SUM(I31:I32)</f>
        <v>377718.06</v>
      </c>
      <c r="J30" s="55">
        <f t="shared" si="7"/>
        <v>368401.36780124996</v>
      </c>
      <c r="K30" s="55">
        <f t="shared" si="7"/>
        <v>341025.6</v>
      </c>
      <c r="L30" s="55">
        <f t="shared" si="7"/>
        <v>0</v>
      </c>
      <c r="M30" s="55">
        <f t="shared" si="7"/>
        <v>0</v>
      </c>
      <c r="N30" s="55">
        <f t="shared" si="7"/>
        <v>341025.6</v>
      </c>
      <c r="O30" s="55">
        <f t="shared" si="7"/>
        <v>368401.36780124996</v>
      </c>
      <c r="P30" s="55">
        <f>SUM(P31:P32)</f>
        <v>645851.3</v>
      </c>
      <c r="Q30" s="55">
        <f>SUM(Q31:Q32)</f>
        <v>27525.37500842678</v>
      </c>
      <c r="R30" s="55">
        <f>SUM(R31:R32)</f>
        <v>0</v>
      </c>
      <c r="S30" s="55">
        <f>SUM(S31:S32)</f>
        <v>0</v>
      </c>
      <c r="T30" s="55">
        <f>SUM(T31:T32)</f>
        <v>0</v>
      </c>
      <c r="U30" s="55">
        <f t="shared" si="7"/>
        <v>0</v>
      </c>
      <c r="V30" s="55">
        <f>SUM(V31:V32)</f>
        <v>0</v>
      </c>
      <c r="W30" s="55">
        <f>SUM(W31:W32)</f>
        <v>0</v>
      </c>
      <c r="X30" s="55">
        <f>SUM(X31:X32)</f>
        <v>0</v>
      </c>
      <c r="Y30" s="55">
        <f t="shared" si="7"/>
        <v>0</v>
      </c>
      <c r="Z30" s="55">
        <f>SUM(Z31:Z32)</f>
        <v>0</v>
      </c>
      <c r="AA30" s="55">
        <f>SUM(AA31:AA32)</f>
        <v>0</v>
      </c>
      <c r="AC30" s="97">
        <f aca="true" t="shared" si="8" ref="AC30:AL30">SUM(AC31:AC32)</f>
        <v>0</v>
      </c>
      <c r="AD30" s="98">
        <f t="shared" si="8"/>
        <v>0</v>
      </c>
      <c r="AE30" s="98">
        <f t="shared" si="8"/>
        <v>0</v>
      </c>
      <c r="AF30" s="98">
        <f t="shared" si="8"/>
        <v>0</v>
      </c>
      <c r="AG30" s="98">
        <f t="shared" si="8"/>
        <v>0</v>
      </c>
      <c r="AH30" s="98">
        <f t="shared" si="8"/>
        <v>0</v>
      </c>
      <c r="AI30" s="98">
        <f t="shared" si="8"/>
        <v>0</v>
      </c>
      <c r="AJ30" s="98">
        <f t="shared" si="8"/>
        <v>0</v>
      </c>
      <c r="AK30" s="98">
        <f t="shared" si="8"/>
        <v>0</v>
      </c>
      <c r="AL30" s="99">
        <f t="shared" si="8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/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218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9</v>
      </c>
      <c r="D32" s="44">
        <v>0</v>
      </c>
      <c r="E32" s="44">
        <v>0</v>
      </c>
      <c r="F32" s="44">
        <f>SUM(C32:E32)</f>
        <v>9</v>
      </c>
      <c r="G32" s="117">
        <v>5</v>
      </c>
      <c r="H32" s="109"/>
      <c r="I32" s="117">
        <v>377718.06</v>
      </c>
      <c r="J32" s="117">
        <v>368401.36780124996</v>
      </c>
      <c r="K32" s="117">
        <v>341025.6</v>
      </c>
      <c r="L32" s="117">
        <v>0</v>
      </c>
      <c r="M32" s="117">
        <v>0</v>
      </c>
      <c r="N32" s="41">
        <f>SUM(K32:M32)</f>
        <v>341025.6</v>
      </c>
      <c r="O32" s="41">
        <v>368401.36780124996</v>
      </c>
      <c r="P32" s="117">
        <v>645851.3</v>
      </c>
      <c r="Q32" s="117">
        <v>27525.37500842678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0</v>
      </c>
      <c r="AA32" s="118">
        <v>0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1</v>
      </c>
      <c r="D33" s="54">
        <v>0</v>
      </c>
      <c r="E33" s="54">
        <v>0</v>
      </c>
      <c r="F33" s="54">
        <f>SUM(C33:E33)</f>
        <v>1</v>
      </c>
      <c r="G33" s="95">
        <v>1</v>
      </c>
      <c r="H33" s="95">
        <v>1</v>
      </c>
      <c r="I33" s="95">
        <v>42805.5</v>
      </c>
      <c r="J33" s="95">
        <v>32104.13</v>
      </c>
      <c r="K33" s="95">
        <v>42805.5</v>
      </c>
      <c r="L33" s="95">
        <v>0</v>
      </c>
      <c r="M33" s="95">
        <v>0</v>
      </c>
      <c r="N33" s="66">
        <f>SUM(K33:M33)</f>
        <v>42805.5</v>
      </c>
      <c r="O33" s="95">
        <v>32104.13</v>
      </c>
      <c r="P33" s="95">
        <v>10906.61</v>
      </c>
      <c r="Q33" s="95">
        <v>2726.6500000000005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0</v>
      </c>
      <c r="AA33" s="96">
        <v>0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f>SUM(C35:C36)</f>
        <v>0</v>
      </c>
      <c r="D34" s="55">
        <f>SUM(D35:D36)</f>
        <v>0</v>
      </c>
      <c r="E34" s="55">
        <f>SUM(E35:E36)</f>
        <v>0</v>
      </c>
      <c r="F34" s="55">
        <f>SUM(F35:F36)</f>
        <v>0</v>
      </c>
      <c r="G34" s="55">
        <f>SUM(G35:G36)</f>
        <v>0</v>
      </c>
      <c r="H34" s="33"/>
      <c r="I34" s="55">
        <f aca="true" t="shared" si="9" ref="I34:Y34">SUM(I35:I36)</f>
        <v>0</v>
      </c>
      <c r="J34" s="55">
        <f t="shared" si="9"/>
        <v>0</v>
      </c>
      <c r="K34" s="55">
        <f t="shared" si="9"/>
        <v>0</v>
      </c>
      <c r="L34" s="55">
        <f t="shared" si="9"/>
        <v>0</v>
      </c>
      <c r="M34" s="55">
        <f t="shared" si="9"/>
        <v>0</v>
      </c>
      <c r="N34" s="55">
        <f t="shared" si="9"/>
        <v>0</v>
      </c>
      <c r="O34" s="55">
        <f t="shared" si="9"/>
        <v>0</v>
      </c>
      <c r="P34" s="55">
        <f>SUM(P35:P36)</f>
        <v>0</v>
      </c>
      <c r="Q34" s="55">
        <f>SUM(Q35:Q36)</f>
        <v>0</v>
      </c>
      <c r="R34" s="55">
        <f>SUM(R35:R36)</f>
        <v>0</v>
      </c>
      <c r="S34" s="55">
        <f>SUM(S35:S36)</f>
        <v>0</v>
      </c>
      <c r="T34" s="55">
        <f>SUM(T35:T36)</f>
        <v>0</v>
      </c>
      <c r="U34" s="55">
        <f t="shared" si="9"/>
        <v>0</v>
      </c>
      <c r="V34" s="55">
        <f>SUM(V35:V36)</f>
        <v>0</v>
      </c>
      <c r="W34" s="55">
        <f>SUM(W35:W36)</f>
        <v>0</v>
      </c>
      <c r="X34" s="55">
        <f>SUM(X35:X36)</f>
        <v>0</v>
      </c>
      <c r="Y34" s="55">
        <f t="shared" si="9"/>
        <v>0</v>
      </c>
      <c r="Z34" s="55">
        <f>SUM(Z35:Z36)</f>
        <v>0</v>
      </c>
      <c r="AA34" s="55">
        <f>SUM(AA35:AA36)</f>
        <v>0</v>
      </c>
      <c r="AC34" s="97">
        <f aca="true" t="shared" si="10" ref="AC34:AL34">SUM(AC35:AC36)</f>
        <v>0</v>
      </c>
      <c r="AD34" s="98">
        <f t="shared" si="10"/>
        <v>0</v>
      </c>
      <c r="AE34" s="98">
        <f t="shared" si="10"/>
        <v>0</v>
      </c>
      <c r="AF34" s="98">
        <f t="shared" si="10"/>
        <v>0</v>
      </c>
      <c r="AG34" s="98">
        <f t="shared" si="10"/>
        <v>0</v>
      </c>
      <c r="AH34" s="98">
        <f t="shared" si="10"/>
        <v>0</v>
      </c>
      <c r="AI34" s="98">
        <f t="shared" si="10"/>
        <v>0</v>
      </c>
      <c r="AJ34" s="98">
        <f t="shared" si="10"/>
        <v>0</v>
      </c>
      <c r="AK34" s="98">
        <f t="shared" si="10"/>
        <v>0</v>
      </c>
      <c r="AL34" s="99">
        <f t="shared" si="10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/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64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/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41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329</v>
      </c>
      <c r="D37" s="58">
        <v>31</v>
      </c>
      <c r="E37" s="58">
        <v>0</v>
      </c>
      <c r="F37" s="58">
        <f>SUM(C37:E37)</f>
        <v>360</v>
      </c>
      <c r="G37" s="101">
        <v>76</v>
      </c>
      <c r="H37" s="35"/>
      <c r="I37" s="101">
        <v>1129413.613926</v>
      </c>
      <c r="J37" s="101">
        <v>469333.35</v>
      </c>
      <c r="K37" s="101">
        <v>1124416.73</v>
      </c>
      <c r="L37" s="101">
        <v>4634.52</v>
      </c>
      <c r="M37" s="101">
        <v>0</v>
      </c>
      <c r="N37" s="69">
        <f>SUM(K37:M37)</f>
        <v>1129051.25</v>
      </c>
      <c r="O37" s="69">
        <v>469333.35</v>
      </c>
      <c r="P37" s="101">
        <v>388125.2899999999</v>
      </c>
      <c r="Q37" s="101">
        <v>264655.73670821416</v>
      </c>
      <c r="R37" s="101">
        <v>0</v>
      </c>
      <c r="S37" s="101">
        <v>1564.38</v>
      </c>
      <c r="T37" s="101">
        <v>0</v>
      </c>
      <c r="U37" s="58">
        <f>SUM(R37:T37)</f>
        <v>1564.38</v>
      </c>
      <c r="V37" s="101">
        <v>0</v>
      </c>
      <c r="W37" s="101">
        <v>1564.38</v>
      </c>
      <c r="X37" s="101">
        <v>0</v>
      </c>
      <c r="Y37" s="58">
        <f>SUM(V37:X37)</f>
        <v>1564.38</v>
      </c>
      <c r="Z37" s="101">
        <v>1564.38</v>
      </c>
      <c r="AA37" s="102">
        <v>1564.38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1040</v>
      </c>
      <c r="D38" s="54">
        <v>1353</v>
      </c>
      <c r="E38" s="54">
        <v>0</v>
      </c>
      <c r="F38" s="54">
        <f>SUM(C38:E38)</f>
        <v>2393</v>
      </c>
      <c r="G38" s="95">
        <v>2869</v>
      </c>
      <c r="H38" s="36"/>
      <c r="I38" s="95">
        <v>1979484.596527002</v>
      </c>
      <c r="J38" s="95">
        <v>946765.370342</v>
      </c>
      <c r="K38" s="95">
        <v>1317979.38</v>
      </c>
      <c r="L38" s="95">
        <v>544677.84</v>
      </c>
      <c r="M38" s="95">
        <v>0</v>
      </c>
      <c r="N38" s="66">
        <f>SUM(K38:M38)</f>
        <v>1862657.2199999997</v>
      </c>
      <c r="O38" s="66">
        <v>946765.370342</v>
      </c>
      <c r="P38" s="95">
        <v>2187011.33</v>
      </c>
      <c r="Q38" s="95">
        <v>1581529.4921488299</v>
      </c>
      <c r="R38" s="95">
        <v>110304.89</v>
      </c>
      <c r="S38" s="95">
        <v>113592.73</v>
      </c>
      <c r="T38" s="95">
        <v>0</v>
      </c>
      <c r="U38" s="54">
        <f>SUM(R38:T38)</f>
        <v>223897.62</v>
      </c>
      <c r="V38" s="95">
        <v>110304.89</v>
      </c>
      <c r="W38" s="95">
        <v>73918.20999999999</v>
      </c>
      <c r="X38" s="95">
        <v>0</v>
      </c>
      <c r="Y38" s="54">
        <f>SUM(V38:X38)</f>
        <v>184223.09999999998</v>
      </c>
      <c r="Z38" s="95">
        <v>185604.4</v>
      </c>
      <c r="AA38" s="96">
        <v>144203.2880000001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1126</v>
      </c>
      <c r="D39" s="54">
        <v>1049</v>
      </c>
      <c r="E39" s="54">
        <v>13</v>
      </c>
      <c r="F39" s="54">
        <f>SUM(C39:E39)</f>
        <v>2188</v>
      </c>
      <c r="G39" s="95">
        <v>2363</v>
      </c>
      <c r="H39" s="36"/>
      <c r="I39" s="95">
        <v>43868.2985279999</v>
      </c>
      <c r="J39" s="95">
        <v>0</v>
      </c>
      <c r="K39" s="95">
        <v>25502.3</v>
      </c>
      <c r="L39" s="95">
        <v>12283.78</v>
      </c>
      <c r="M39" s="95">
        <v>7.28</v>
      </c>
      <c r="N39" s="66">
        <f>SUM(K39:M39)</f>
        <v>37793.36</v>
      </c>
      <c r="O39" s="66">
        <v>0</v>
      </c>
      <c r="P39" s="95">
        <v>58520.41</v>
      </c>
      <c r="Q39" s="95">
        <v>58520.41</v>
      </c>
      <c r="R39" s="95">
        <v>9839.4</v>
      </c>
      <c r="S39" s="95">
        <v>38981.94</v>
      </c>
      <c r="T39" s="95">
        <v>610</v>
      </c>
      <c r="U39" s="54">
        <f>SUM(R39:T39)</f>
        <v>49431.340000000004</v>
      </c>
      <c r="V39" s="95">
        <v>9839.4</v>
      </c>
      <c r="W39" s="95">
        <v>38981.94</v>
      </c>
      <c r="X39" s="95">
        <v>610</v>
      </c>
      <c r="Y39" s="54">
        <f>SUM(V39:X39)</f>
        <v>49431.340000000004</v>
      </c>
      <c r="Z39" s="95">
        <v>49357.37</v>
      </c>
      <c r="AA39" s="96">
        <v>49357.37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1">
        <f>SUM(C41:C43)</f>
        <v>4935</v>
      </c>
      <c r="D40" s="51">
        <f>SUM(D41:D43)</f>
        <v>4</v>
      </c>
      <c r="E40" s="51">
        <f>SUM(E41:E43)</f>
        <v>0</v>
      </c>
      <c r="F40" s="51">
        <f>SUM(F41:F43)</f>
        <v>4939</v>
      </c>
      <c r="G40" s="51">
        <f>SUM(G41:G43)</f>
        <v>1165</v>
      </c>
      <c r="H40" s="36"/>
      <c r="I40" s="51">
        <f aca="true" t="shared" si="11" ref="I40:Y40">SUM(I41:I43)</f>
        <v>1943327.884</v>
      </c>
      <c r="J40" s="51">
        <f t="shared" si="11"/>
        <v>939079.9700000001</v>
      </c>
      <c r="K40" s="51">
        <f t="shared" si="11"/>
        <v>1877309.9400000002</v>
      </c>
      <c r="L40" s="51">
        <f t="shared" si="11"/>
        <v>850</v>
      </c>
      <c r="M40" s="51">
        <f t="shared" si="11"/>
        <v>0</v>
      </c>
      <c r="N40" s="51">
        <f t="shared" si="11"/>
        <v>1878159.9400000002</v>
      </c>
      <c r="O40" s="51">
        <f t="shared" si="11"/>
        <v>939079.9700000001</v>
      </c>
      <c r="P40" s="51">
        <f>SUM(P41:P43)</f>
        <v>1695898.4517010006</v>
      </c>
      <c r="Q40" s="51">
        <f>SUM(Q41:Q43)</f>
        <v>848753.7149999997</v>
      </c>
      <c r="R40" s="51">
        <f>SUM(R41:R43)</f>
        <v>1025468.72</v>
      </c>
      <c r="S40" s="51">
        <f>SUM(S41:S43)</f>
        <v>0</v>
      </c>
      <c r="T40" s="51">
        <f>SUM(T41:T43)</f>
        <v>0</v>
      </c>
      <c r="U40" s="51">
        <f t="shared" si="11"/>
        <v>1025468.72</v>
      </c>
      <c r="V40" s="51">
        <f>SUM(V41:V43)</f>
        <v>484762.1839999999</v>
      </c>
      <c r="W40" s="51">
        <f>SUM(W41:W43)</f>
        <v>0</v>
      </c>
      <c r="X40" s="51">
        <f>SUM(X41:X43)</f>
        <v>0</v>
      </c>
      <c r="Y40" s="51">
        <f t="shared" si="11"/>
        <v>484762.1839999999</v>
      </c>
      <c r="Z40" s="51">
        <f>SUM(Z41:Z43)</f>
        <v>-910077.5969</v>
      </c>
      <c r="AA40" s="51">
        <f>SUM(AA41:AA43)</f>
        <v>-354402.6046500006</v>
      </c>
      <c r="AC40" s="73">
        <f aca="true" t="shared" si="12" ref="AC40:AL40">SUM(AC41:AC43)</f>
        <v>0</v>
      </c>
      <c r="AD40" s="74">
        <f t="shared" si="12"/>
        <v>0</v>
      </c>
      <c r="AE40" s="74">
        <f t="shared" si="12"/>
        <v>0</v>
      </c>
      <c r="AF40" s="74">
        <f t="shared" si="12"/>
        <v>0</v>
      </c>
      <c r="AG40" s="74">
        <f t="shared" si="12"/>
        <v>0</v>
      </c>
      <c r="AH40" s="74">
        <f t="shared" si="12"/>
        <v>0</v>
      </c>
      <c r="AI40" s="74">
        <f t="shared" si="12"/>
        <v>0</v>
      </c>
      <c r="AJ40" s="74">
        <f t="shared" si="12"/>
        <v>0</v>
      </c>
      <c r="AK40" s="74">
        <f t="shared" si="12"/>
        <v>0</v>
      </c>
      <c r="AL40" s="75">
        <f t="shared" si="12"/>
        <v>0</v>
      </c>
    </row>
    <row r="41" spans="1:38" ht="30">
      <c r="A41" s="17"/>
      <c r="B41" s="9" t="s">
        <v>59</v>
      </c>
      <c r="C41" s="59">
        <v>71</v>
      </c>
      <c r="D41" s="59">
        <v>0</v>
      </c>
      <c r="E41" s="59">
        <v>0</v>
      </c>
      <c r="F41" s="59">
        <f>SUM(C41:E41)</f>
        <v>71</v>
      </c>
      <c r="G41" s="106">
        <v>26</v>
      </c>
      <c r="H41" s="34"/>
      <c r="I41" s="106">
        <v>192796.07</v>
      </c>
      <c r="J41" s="106">
        <v>92260.67</v>
      </c>
      <c r="K41" s="106">
        <v>184521.34</v>
      </c>
      <c r="L41" s="106">
        <v>0</v>
      </c>
      <c r="M41" s="106">
        <v>0</v>
      </c>
      <c r="N41" s="70">
        <f>SUM(K41:M41)</f>
        <v>184521.34</v>
      </c>
      <c r="O41" s="70">
        <v>92260.67</v>
      </c>
      <c r="P41" s="106">
        <v>125043.26572699998</v>
      </c>
      <c r="Q41" s="106">
        <v>62802.75500000001</v>
      </c>
      <c r="R41" s="106">
        <v>76836</v>
      </c>
      <c r="S41" s="106">
        <v>0</v>
      </c>
      <c r="T41" s="106">
        <v>0</v>
      </c>
      <c r="U41" s="59">
        <f>SUM(R41:T41)</f>
        <v>76836</v>
      </c>
      <c r="V41" s="106">
        <v>36484.8</v>
      </c>
      <c r="W41" s="106">
        <v>0</v>
      </c>
      <c r="X41" s="106">
        <v>0</v>
      </c>
      <c r="Y41" s="59">
        <f>SUM(V41:X41)</f>
        <v>36484.8</v>
      </c>
      <c r="Z41" s="106">
        <v>76836</v>
      </c>
      <c r="AA41" s="107">
        <v>36484.8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4741</v>
      </c>
      <c r="D42" s="45">
        <v>2</v>
      </c>
      <c r="E42" s="45">
        <v>0</v>
      </c>
      <c r="F42" s="45">
        <f>SUM(C42:E42)</f>
        <v>4743</v>
      </c>
      <c r="G42" s="111">
        <v>1001</v>
      </c>
      <c r="H42" s="109"/>
      <c r="I42" s="111">
        <v>1591268.236</v>
      </c>
      <c r="J42" s="111">
        <v>767266.045</v>
      </c>
      <c r="K42" s="111">
        <v>1534282.09</v>
      </c>
      <c r="L42" s="111">
        <v>250</v>
      </c>
      <c r="M42" s="111">
        <v>0</v>
      </c>
      <c r="N42" s="42">
        <f>SUM(K42:M42)</f>
        <v>1534532.09</v>
      </c>
      <c r="O42" s="42">
        <v>767266.045</v>
      </c>
      <c r="P42" s="111">
        <v>1364598.7537310002</v>
      </c>
      <c r="Q42" s="111">
        <v>682822.7599999998</v>
      </c>
      <c r="R42" s="111">
        <v>797877.95</v>
      </c>
      <c r="S42" s="111">
        <v>0</v>
      </c>
      <c r="T42" s="111">
        <v>0</v>
      </c>
      <c r="U42" s="45">
        <f>SUM(R42:T42)</f>
        <v>797877.95</v>
      </c>
      <c r="V42" s="111">
        <v>380133.1129999999</v>
      </c>
      <c r="W42" s="111">
        <v>0</v>
      </c>
      <c r="X42" s="111">
        <v>0</v>
      </c>
      <c r="Y42" s="45">
        <f>SUM(V42:X42)</f>
        <v>380133.1129999999</v>
      </c>
      <c r="Z42" s="111">
        <v>-1137668.3669</v>
      </c>
      <c r="AA42" s="112">
        <v>-459031.6756500006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123</v>
      </c>
      <c r="D43" s="56">
        <v>2</v>
      </c>
      <c r="E43" s="56">
        <v>0</v>
      </c>
      <c r="F43" s="56">
        <f>SUM(C43:E43)</f>
        <v>125</v>
      </c>
      <c r="G43" s="103">
        <v>138</v>
      </c>
      <c r="H43" s="33"/>
      <c r="I43" s="103">
        <v>159263.578</v>
      </c>
      <c r="J43" s="103">
        <v>79553.255</v>
      </c>
      <c r="K43" s="103">
        <v>158506.51</v>
      </c>
      <c r="L43" s="103">
        <v>600</v>
      </c>
      <c r="M43" s="103">
        <v>0</v>
      </c>
      <c r="N43" s="67">
        <f>SUM(K43:M43)</f>
        <v>159106.51</v>
      </c>
      <c r="O43" s="67">
        <v>79553.255</v>
      </c>
      <c r="P43" s="103">
        <v>206256.43224300022</v>
      </c>
      <c r="Q43" s="103">
        <v>103128.19999999998</v>
      </c>
      <c r="R43" s="103">
        <v>150754.77</v>
      </c>
      <c r="S43" s="103">
        <v>0</v>
      </c>
      <c r="T43" s="103">
        <v>0</v>
      </c>
      <c r="U43" s="56">
        <f>SUM(R43:T43)</f>
        <v>150754.77</v>
      </c>
      <c r="V43" s="103">
        <v>68144.27099999998</v>
      </c>
      <c r="W43" s="103">
        <v>0</v>
      </c>
      <c r="X43" s="103">
        <v>0</v>
      </c>
      <c r="Y43" s="56">
        <f>SUM(V43:X43)</f>
        <v>68144.27099999998</v>
      </c>
      <c r="Z43" s="103">
        <v>150754.77</v>
      </c>
      <c r="AA43" s="104">
        <v>68144.27099999998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/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66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180.64874100000088</v>
      </c>
      <c r="AA44" s="96">
        <v>180.64874100000088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>SUM(C46:C48)</f>
        <v>696</v>
      </c>
      <c r="D45" s="55">
        <f>SUM(D46:D48)</f>
        <v>472</v>
      </c>
      <c r="E45" s="55">
        <f>SUM(E46:E48)</f>
        <v>4</v>
      </c>
      <c r="F45" s="55">
        <f>SUM(F46:F48)</f>
        <v>1172</v>
      </c>
      <c r="G45" s="55">
        <f>SUM(G46:G48)</f>
        <v>1078</v>
      </c>
      <c r="H45" s="36"/>
      <c r="I45" s="55">
        <f aca="true" t="shared" si="13" ref="I45:AA45">SUM(I46:I48)</f>
        <v>1043137.763464001</v>
      </c>
      <c r="J45" s="55">
        <f t="shared" si="13"/>
        <v>91596.9786</v>
      </c>
      <c r="K45" s="55">
        <f t="shared" si="13"/>
        <v>875654.51</v>
      </c>
      <c r="L45" s="55">
        <f t="shared" si="13"/>
        <v>97007.01999999999</v>
      </c>
      <c r="M45" s="55">
        <f t="shared" si="13"/>
        <v>4348.77</v>
      </c>
      <c r="N45" s="55">
        <f t="shared" si="13"/>
        <v>977010.3</v>
      </c>
      <c r="O45" s="55">
        <f t="shared" si="13"/>
        <v>91596.9786</v>
      </c>
      <c r="P45" s="55">
        <f t="shared" si="13"/>
        <v>1007169.5800000001</v>
      </c>
      <c r="Q45" s="55">
        <f t="shared" si="13"/>
        <v>843565.1607636429</v>
      </c>
      <c r="R45" s="55">
        <f t="shared" si="13"/>
        <v>10598.21</v>
      </c>
      <c r="S45" s="55">
        <f t="shared" si="13"/>
        <v>9800</v>
      </c>
      <c r="T45" s="55">
        <f t="shared" si="13"/>
        <v>195</v>
      </c>
      <c r="U45" s="55">
        <f>SUM(U46:U48)</f>
        <v>20593.21</v>
      </c>
      <c r="V45" s="55">
        <f t="shared" si="13"/>
        <v>10598.21</v>
      </c>
      <c r="W45" s="55">
        <f t="shared" si="13"/>
        <v>9800</v>
      </c>
      <c r="X45" s="55">
        <f t="shared" si="13"/>
        <v>195</v>
      </c>
      <c r="Y45" s="55">
        <f t="shared" si="13"/>
        <v>20593.21</v>
      </c>
      <c r="Z45" s="55">
        <f t="shared" si="13"/>
        <v>5509.614593999999</v>
      </c>
      <c r="AA45" s="55">
        <f t="shared" si="13"/>
        <v>5509.614593999999</v>
      </c>
      <c r="AC45" s="97">
        <f aca="true" t="shared" si="14" ref="AC45:AL45">SUM(AC46:AC48)</f>
        <v>0</v>
      </c>
      <c r="AD45" s="98">
        <f t="shared" si="14"/>
        <v>0</v>
      </c>
      <c r="AE45" s="98">
        <f t="shared" si="14"/>
        <v>0</v>
      </c>
      <c r="AF45" s="98">
        <f t="shared" si="14"/>
        <v>0</v>
      </c>
      <c r="AG45" s="98">
        <f t="shared" si="14"/>
        <v>0</v>
      </c>
      <c r="AH45" s="98">
        <f t="shared" si="14"/>
        <v>0</v>
      </c>
      <c r="AI45" s="98">
        <f t="shared" si="14"/>
        <v>0</v>
      </c>
      <c r="AJ45" s="98">
        <f t="shared" si="14"/>
        <v>0</v>
      </c>
      <c r="AK45" s="98">
        <f t="shared" si="14"/>
        <v>0</v>
      </c>
      <c r="AL45" s="99">
        <f t="shared" si="14"/>
        <v>0</v>
      </c>
    </row>
    <row r="46" spans="1:38" ht="15">
      <c r="A46" s="17"/>
      <c r="B46" s="10" t="s">
        <v>65</v>
      </c>
      <c r="C46" s="46">
        <v>513</v>
      </c>
      <c r="D46" s="46">
        <v>450</v>
      </c>
      <c r="E46" s="46">
        <v>0</v>
      </c>
      <c r="F46" s="46">
        <f>SUM(C46:E46)</f>
        <v>963</v>
      </c>
      <c r="G46" s="114">
        <v>884</v>
      </c>
      <c r="H46" s="34"/>
      <c r="I46" s="114">
        <v>393739.916600001</v>
      </c>
      <c r="J46" s="114">
        <v>82154.8426</v>
      </c>
      <c r="K46" s="114">
        <v>253601.36</v>
      </c>
      <c r="L46" s="114">
        <v>95286.37</v>
      </c>
      <c r="M46" s="114">
        <v>0</v>
      </c>
      <c r="N46" s="43">
        <f>SUM(K46:M46)</f>
        <v>348887.73</v>
      </c>
      <c r="O46" s="43">
        <v>82154.8426</v>
      </c>
      <c r="P46" s="114">
        <v>353625.96</v>
      </c>
      <c r="Q46" s="114">
        <v>225258.00390979685</v>
      </c>
      <c r="R46" s="114">
        <v>0</v>
      </c>
      <c r="S46" s="114">
        <v>9800</v>
      </c>
      <c r="T46" s="114">
        <v>0</v>
      </c>
      <c r="U46" s="46">
        <f>SUM(R46:T46)</f>
        <v>9800</v>
      </c>
      <c r="V46" s="114">
        <v>0</v>
      </c>
      <c r="W46" s="114">
        <v>9800</v>
      </c>
      <c r="X46" s="114">
        <v>0</v>
      </c>
      <c r="Y46" s="46">
        <f>SUM(V46:X46)</f>
        <v>9800</v>
      </c>
      <c r="Z46" s="114">
        <v>9651</v>
      </c>
      <c r="AA46" s="115">
        <v>9651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 ht="15">
      <c r="A47" s="18"/>
      <c r="B47" s="30" t="s">
        <v>66</v>
      </c>
      <c r="C47" s="48">
        <v>4</v>
      </c>
      <c r="D47" s="48">
        <v>0</v>
      </c>
      <c r="E47" s="48">
        <v>0</v>
      </c>
      <c r="F47" s="48">
        <f>SUM(C47:E47)</f>
        <v>4</v>
      </c>
      <c r="G47" s="80">
        <v>6</v>
      </c>
      <c r="H47" s="109"/>
      <c r="I47" s="80">
        <v>5319.4</v>
      </c>
      <c r="J47" s="80">
        <v>1077.296</v>
      </c>
      <c r="K47" s="80">
        <v>1818.03</v>
      </c>
      <c r="L47" s="80">
        <v>0</v>
      </c>
      <c r="M47" s="80">
        <v>0</v>
      </c>
      <c r="N47" s="61">
        <f>SUM(K47:M47)</f>
        <v>1818.03</v>
      </c>
      <c r="O47" s="61">
        <v>1077.296</v>
      </c>
      <c r="P47" s="80">
        <v>23339.879999999997</v>
      </c>
      <c r="Q47" s="80">
        <v>23212.769999999997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0</v>
      </c>
      <c r="AA47" s="81">
        <v>0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179</v>
      </c>
      <c r="D48" s="56">
        <v>22</v>
      </c>
      <c r="E48" s="56">
        <v>4</v>
      </c>
      <c r="F48" s="56">
        <f>SUM(C48:E48)</f>
        <v>205</v>
      </c>
      <c r="G48" s="103">
        <v>188</v>
      </c>
      <c r="H48" s="109"/>
      <c r="I48" s="103">
        <v>644078.446864</v>
      </c>
      <c r="J48" s="103">
        <v>8364.84</v>
      </c>
      <c r="K48" s="103">
        <v>620235.12</v>
      </c>
      <c r="L48" s="103">
        <v>1720.65</v>
      </c>
      <c r="M48" s="103">
        <v>4348.77</v>
      </c>
      <c r="N48" s="67">
        <f>SUM(K48:M48)</f>
        <v>626304.54</v>
      </c>
      <c r="O48" s="67">
        <v>8364.84</v>
      </c>
      <c r="P48" s="103">
        <v>630203.74</v>
      </c>
      <c r="Q48" s="103">
        <v>595094.386853846</v>
      </c>
      <c r="R48" s="103">
        <v>10598.21</v>
      </c>
      <c r="S48" s="103">
        <v>0</v>
      </c>
      <c r="T48" s="103">
        <v>195</v>
      </c>
      <c r="U48" s="56">
        <f>SUM(R48:T48)</f>
        <v>10793.21</v>
      </c>
      <c r="V48" s="103">
        <v>10598.21</v>
      </c>
      <c r="W48" s="103">
        <v>0</v>
      </c>
      <c r="X48" s="103">
        <v>195</v>
      </c>
      <c r="Y48" s="56">
        <f>SUM(V48:X48)</f>
        <v>10793.21</v>
      </c>
      <c r="Z48" s="103">
        <v>-4141.385406000001</v>
      </c>
      <c r="AA48" s="104">
        <v>-4141.385406000001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10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49" t="s">
        <v>69</v>
      </c>
      <c r="B50" s="250"/>
      <c r="C50" s="15">
        <f>C11+C16+C17+C20+C21+C24+C28+C29+C30+C33+C34+C37+C38+C39+C40+C44+C45+C49</f>
        <v>80153</v>
      </c>
      <c r="D50" s="15">
        <f>D16+D17+D20+D21+D24+D28+D29+D30+D33+D34+D37+D38+D39+D40+D45</f>
        <v>539928</v>
      </c>
      <c r="E50" s="15">
        <f>E16+E17+E20+E21+E24+E28+E29+E30+E33+E34+E37+E38+E39+E40+E44+E45+E49</f>
        <v>6394</v>
      </c>
      <c r="F50" s="15">
        <f>F11+F16+F17+F20+F21+F24+F28+F29+F30+F33+F34+F37+F38+F39+F40+F44+F45+F49</f>
        <v>626479</v>
      </c>
      <c r="G50" s="15">
        <f aca="true" t="shared" si="15" ref="G50:AL50">G11+G16+G17+G20+G21+G24+G28+G29+G30+G33+G34+G37+G38+G39+G40+G44+G45+G49</f>
        <v>130576</v>
      </c>
      <c r="H50" s="15">
        <f t="shared" si="15"/>
        <v>536001</v>
      </c>
      <c r="I50" s="15">
        <f t="shared" si="15"/>
        <v>31480788.009219233</v>
      </c>
      <c r="J50" s="15">
        <f t="shared" si="15"/>
        <v>3261062.02140136</v>
      </c>
      <c r="K50" s="15">
        <f t="shared" si="15"/>
        <v>21842850.376568627</v>
      </c>
      <c r="L50" s="15">
        <f t="shared" si="15"/>
        <v>4343711.4115196075</v>
      </c>
      <c r="M50" s="15">
        <f t="shared" si="15"/>
        <v>1920296.4800000002</v>
      </c>
      <c r="N50" s="15">
        <f t="shared" si="15"/>
        <v>28106858.26808824</v>
      </c>
      <c r="O50" s="15">
        <f t="shared" si="15"/>
        <v>3261062.02140136</v>
      </c>
      <c r="P50" s="15">
        <f t="shared" si="15"/>
        <v>26270132.622200184</v>
      </c>
      <c r="Q50" s="15">
        <f t="shared" si="15"/>
        <v>23236837.314643428</v>
      </c>
      <c r="R50" s="15">
        <f t="shared" si="15"/>
        <v>11435388.690000001</v>
      </c>
      <c r="S50" s="15">
        <f t="shared" si="15"/>
        <v>1442933.34</v>
      </c>
      <c r="T50" s="15">
        <f t="shared" si="15"/>
        <v>2340951.83</v>
      </c>
      <c r="U50" s="15">
        <f>U11+U16+U17+U20+U21+U24+U28+U29+U30+U33+U34+U37+U38+U39+U40+U44+U45+U49</f>
        <v>15219273.860000001</v>
      </c>
      <c r="V50" s="15">
        <f t="shared" si="15"/>
        <v>10894682.154000001</v>
      </c>
      <c r="W50" s="15">
        <f t="shared" si="15"/>
        <v>1403258.82</v>
      </c>
      <c r="X50" s="15">
        <f t="shared" si="15"/>
        <v>2340951.83</v>
      </c>
      <c r="Y50" s="15">
        <f t="shared" si="15"/>
        <v>14638892.804000001</v>
      </c>
      <c r="Z50" s="15">
        <f t="shared" si="15"/>
        <v>13710003.766719686</v>
      </c>
      <c r="AA50" s="15">
        <f t="shared" si="15"/>
        <v>14224277.646969685</v>
      </c>
      <c r="AC50" s="40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15:25" ht="15">
      <c r="O52" s="226"/>
      <c r="Y52" s="226"/>
    </row>
    <row r="53" ht="15">
      <c r="U53" s="226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  <ignoredError sqref="F45 F4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Khasia</cp:lastModifiedBy>
  <cp:lastPrinted>2017-10-18T12:38:28Z</cp:lastPrinted>
  <dcterms:created xsi:type="dcterms:W3CDTF">1996-10-14T23:33:28Z</dcterms:created>
  <dcterms:modified xsi:type="dcterms:W3CDTF">2018-11-15T13:28:58Z</dcterms:modified>
  <cp:category/>
  <cp:version/>
  <cp:contentType/>
  <cp:contentStatus/>
</cp:coreProperties>
</file>